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\\olmo.unifi.it\FD_BILANCIO_E_FONDI\Bilancio di previsione Personale\TABELLE STIPENDIALI\2023 con Emonumento accessorio una tantum\"/>
    </mc:Choice>
  </mc:AlternateContent>
  <xr:revisionPtr revIDLastSave="0" documentId="13_ncr:1_{03B79AB5-0CAC-4ACE-AF17-DC4A05B0947A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100% " sheetId="16" r:id="rId1"/>
    <sheet name="83,33%" sheetId="17" r:id="rId2"/>
    <sheet name="66,66%" sheetId="18" r:id="rId3"/>
    <sheet name="50%" sheetId="1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9" l="1"/>
  <c r="E64" i="19"/>
  <c r="C64" i="19"/>
  <c r="B64" i="19"/>
  <c r="D64" i="19" s="1"/>
  <c r="F63" i="19"/>
  <c r="E63" i="19"/>
  <c r="C63" i="19"/>
  <c r="B63" i="19"/>
  <c r="F62" i="19"/>
  <c r="E62" i="19"/>
  <c r="C62" i="19"/>
  <c r="B62" i="19"/>
  <c r="D62" i="19" s="1"/>
  <c r="F61" i="19"/>
  <c r="E61" i="19"/>
  <c r="C61" i="19"/>
  <c r="B61" i="19"/>
  <c r="D61" i="19" s="1"/>
  <c r="F60" i="19"/>
  <c r="E60" i="19"/>
  <c r="C60" i="19"/>
  <c r="D60" i="19" s="1"/>
  <c r="B60" i="19"/>
  <c r="F55" i="19"/>
  <c r="E55" i="19"/>
  <c r="C55" i="19"/>
  <c r="B55" i="19"/>
  <c r="F54" i="19"/>
  <c r="E54" i="19"/>
  <c r="D54" i="19"/>
  <c r="C54" i="19"/>
  <c r="B54" i="19"/>
  <c r="F53" i="19"/>
  <c r="E53" i="19"/>
  <c r="C53" i="19"/>
  <c r="B53" i="19"/>
  <c r="F52" i="19"/>
  <c r="E52" i="19"/>
  <c r="C52" i="19"/>
  <c r="B52" i="19"/>
  <c r="D52" i="19" s="1"/>
  <c r="F51" i="19"/>
  <c r="E51" i="19"/>
  <c r="C51" i="19"/>
  <c r="B51" i="19"/>
  <c r="E46" i="19"/>
  <c r="C46" i="19"/>
  <c r="D46" i="19" s="1"/>
  <c r="B46" i="19"/>
  <c r="F45" i="19"/>
  <c r="E45" i="19"/>
  <c r="C45" i="19"/>
  <c r="B45" i="19"/>
  <c r="F44" i="19"/>
  <c r="E44" i="19"/>
  <c r="C44" i="19"/>
  <c r="D44" i="19" s="1"/>
  <c r="B44" i="19"/>
  <c r="F43" i="19"/>
  <c r="E43" i="19"/>
  <c r="C43" i="19"/>
  <c r="B43" i="19"/>
  <c r="F42" i="19"/>
  <c r="E42" i="19"/>
  <c r="C42" i="19"/>
  <c r="D42" i="19" s="1"/>
  <c r="B42" i="19"/>
  <c r="G42" i="19" s="1"/>
  <c r="E37" i="19"/>
  <c r="C37" i="19"/>
  <c r="D37" i="19" s="1"/>
  <c r="B37" i="19"/>
  <c r="F36" i="19"/>
  <c r="E36" i="19"/>
  <c r="C36" i="19"/>
  <c r="B36" i="19"/>
  <c r="F35" i="19"/>
  <c r="E35" i="19"/>
  <c r="D35" i="19"/>
  <c r="C35" i="19"/>
  <c r="B35" i="19"/>
  <c r="F34" i="19"/>
  <c r="E34" i="19"/>
  <c r="C34" i="19"/>
  <c r="B34" i="19"/>
  <c r="F33" i="19"/>
  <c r="E33" i="19"/>
  <c r="C33" i="19"/>
  <c r="B33" i="19"/>
  <c r="E28" i="19"/>
  <c r="C28" i="19"/>
  <c r="B28" i="19"/>
  <c r="D28" i="19" s="1"/>
  <c r="F27" i="19"/>
  <c r="E27" i="19"/>
  <c r="C27" i="19"/>
  <c r="B27" i="19"/>
  <c r="F26" i="19"/>
  <c r="E26" i="19"/>
  <c r="C26" i="19"/>
  <c r="B26" i="19"/>
  <c r="D26" i="19" s="1"/>
  <c r="F25" i="19"/>
  <c r="E25" i="19"/>
  <c r="C25" i="19"/>
  <c r="D25" i="19" s="1"/>
  <c r="B25" i="19"/>
  <c r="G25" i="19" s="1"/>
  <c r="F24" i="19"/>
  <c r="E24" i="19"/>
  <c r="C24" i="19"/>
  <c r="B24" i="19"/>
  <c r="E19" i="19"/>
  <c r="C19" i="19"/>
  <c r="B19" i="19"/>
  <c r="F18" i="19"/>
  <c r="E18" i="19"/>
  <c r="D18" i="19"/>
  <c r="C18" i="19"/>
  <c r="B18" i="19"/>
  <c r="F17" i="19"/>
  <c r="E17" i="19"/>
  <c r="C17" i="19"/>
  <c r="B17" i="19"/>
  <c r="F16" i="19"/>
  <c r="E16" i="19"/>
  <c r="C16" i="19"/>
  <c r="D16" i="19" s="1"/>
  <c r="B16" i="19"/>
  <c r="F15" i="19"/>
  <c r="E15" i="19"/>
  <c r="C15" i="19"/>
  <c r="B15" i="19"/>
  <c r="E10" i="19"/>
  <c r="C10" i="19"/>
  <c r="D10" i="19" s="1"/>
  <c r="B10" i="19"/>
  <c r="F9" i="19"/>
  <c r="E9" i="19"/>
  <c r="C9" i="19"/>
  <c r="B9" i="19"/>
  <c r="D9" i="19" s="1"/>
  <c r="F8" i="19"/>
  <c r="E8" i="19"/>
  <c r="C8" i="19"/>
  <c r="D8" i="19" s="1"/>
  <c r="B8" i="19"/>
  <c r="G8" i="19" s="1"/>
  <c r="F7" i="19"/>
  <c r="E7" i="19"/>
  <c r="C7" i="19"/>
  <c r="B7" i="19"/>
  <c r="F6" i="19"/>
  <c r="E6" i="19"/>
  <c r="C6" i="19"/>
  <c r="D6" i="19" s="1"/>
  <c r="B6" i="19"/>
  <c r="F64" i="18"/>
  <c r="E64" i="18"/>
  <c r="C64" i="18"/>
  <c r="D64" i="18" s="1"/>
  <c r="B64" i="18"/>
  <c r="F63" i="18"/>
  <c r="E63" i="18"/>
  <c r="C63" i="18"/>
  <c r="B63" i="18"/>
  <c r="F62" i="18"/>
  <c r="E62" i="18"/>
  <c r="D62" i="18"/>
  <c r="C62" i="18"/>
  <c r="B62" i="18"/>
  <c r="F61" i="18"/>
  <c r="E61" i="18"/>
  <c r="C61" i="18"/>
  <c r="B61" i="18"/>
  <c r="F60" i="18"/>
  <c r="E60" i="18"/>
  <c r="C60" i="18"/>
  <c r="B60" i="18"/>
  <c r="D60" i="18" s="1"/>
  <c r="F55" i="18"/>
  <c r="E55" i="18"/>
  <c r="C55" i="18"/>
  <c r="B55" i="18"/>
  <c r="D55" i="18" s="1"/>
  <c r="F54" i="18"/>
  <c r="E54" i="18"/>
  <c r="C54" i="18"/>
  <c r="B54" i="18"/>
  <c r="D54" i="18" s="1"/>
  <c r="F53" i="18"/>
  <c r="E53" i="18"/>
  <c r="C53" i="18"/>
  <c r="B53" i="18"/>
  <c r="F52" i="18"/>
  <c r="E52" i="18"/>
  <c r="C52" i="18"/>
  <c r="D52" i="18" s="1"/>
  <c r="B52" i="18"/>
  <c r="F51" i="18"/>
  <c r="E51" i="18"/>
  <c r="C51" i="18"/>
  <c r="B51" i="18"/>
  <c r="E46" i="18"/>
  <c r="C46" i="18"/>
  <c r="B46" i="18"/>
  <c r="F45" i="18"/>
  <c r="E45" i="18"/>
  <c r="C45" i="18"/>
  <c r="B45" i="18"/>
  <c r="D45" i="18" s="1"/>
  <c r="F44" i="18"/>
  <c r="E44" i="18"/>
  <c r="C44" i="18"/>
  <c r="B44" i="18"/>
  <c r="F43" i="18"/>
  <c r="E43" i="18"/>
  <c r="C43" i="18"/>
  <c r="B43" i="18"/>
  <c r="D43" i="18" s="1"/>
  <c r="F42" i="18"/>
  <c r="E42" i="18"/>
  <c r="C42" i="18"/>
  <c r="B42" i="18"/>
  <c r="E37" i="18"/>
  <c r="C37" i="18"/>
  <c r="B37" i="18"/>
  <c r="D37" i="18" s="1"/>
  <c r="F36" i="18"/>
  <c r="E36" i="18"/>
  <c r="C36" i="18"/>
  <c r="B36" i="18"/>
  <c r="D36" i="18" s="1"/>
  <c r="F35" i="18"/>
  <c r="E35" i="18"/>
  <c r="C35" i="18"/>
  <c r="D35" i="18" s="1"/>
  <c r="B35" i="18"/>
  <c r="F34" i="18"/>
  <c r="E34" i="18"/>
  <c r="C34" i="18"/>
  <c r="B34" i="18"/>
  <c r="F33" i="18"/>
  <c r="E33" i="18"/>
  <c r="D33" i="18"/>
  <c r="C33" i="18"/>
  <c r="B33" i="18"/>
  <c r="E28" i="18"/>
  <c r="C28" i="18"/>
  <c r="B28" i="18"/>
  <c r="F27" i="18"/>
  <c r="E27" i="18"/>
  <c r="C27" i="18"/>
  <c r="B27" i="18"/>
  <c r="F26" i="18"/>
  <c r="E26" i="18"/>
  <c r="C26" i="18"/>
  <c r="B26" i="18"/>
  <c r="F25" i="18"/>
  <c r="E25" i="18"/>
  <c r="C25" i="18"/>
  <c r="D25" i="18" s="1"/>
  <c r="B25" i="18"/>
  <c r="F24" i="18"/>
  <c r="E24" i="18"/>
  <c r="C24" i="18"/>
  <c r="B24" i="18"/>
  <c r="E19" i="18"/>
  <c r="C19" i="18"/>
  <c r="B19" i="18"/>
  <c r="D19" i="18" s="1"/>
  <c r="F18" i="18"/>
  <c r="E18" i="18"/>
  <c r="C18" i="18"/>
  <c r="D18" i="18" s="1"/>
  <c r="B18" i="18"/>
  <c r="F17" i="18"/>
  <c r="E17" i="18"/>
  <c r="C17" i="18"/>
  <c r="B17" i="18"/>
  <c r="F16" i="18"/>
  <c r="E16" i="18"/>
  <c r="D16" i="18"/>
  <c r="C16" i="18"/>
  <c r="B16" i="18"/>
  <c r="F15" i="18"/>
  <c r="E15" i="18"/>
  <c r="C15" i="18"/>
  <c r="B15" i="18"/>
  <c r="E10" i="18"/>
  <c r="C10" i="18"/>
  <c r="B10" i="18"/>
  <c r="F9" i="18"/>
  <c r="E9" i="18"/>
  <c r="D9" i="18"/>
  <c r="C9" i="18"/>
  <c r="B9" i="18"/>
  <c r="F8" i="18"/>
  <c r="E8" i="18"/>
  <c r="C8" i="18"/>
  <c r="B8" i="18"/>
  <c r="F7" i="18"/>
  <c r="E7" i="18"/>
  <c r="C7" i="18"/>
  <c r="B7" i="18"/>
  <c r="F6" i="18"/>
  <c r="E6" i="18"/>
  <c r="C6" i="18"/>
  <c r="B6" i="18"/>
  <c r="D6" i="18" s="1"/>
  <c r="F64" i="17"/>
  <c r="E64" i="17"/>
  <c r="C64" i="17"/>
  <c r="B64" i="17"/>
  <c r="D64" i="17" s="1"/>
  <c r="F63" i="17"/>
  <c r="E63" i="17"/>
  <c r="C63" i="17"/>
  <c r="B63" i="17"/>
  <c r="F62" i="17"/>
  <c r="E62" i="17"/>
  <c r="C62" i="17"/>
  <c r="B62" i="17"/>
  <c r="F61" i="17"/>
  <c r="E61" i="17"/>
  <c r="C61" i="17"/>
  <c r="B61" i="17"/>
  <c r="F60" i="17"/>
  <c r="E60" i="17"/>
  <c r="D60" i="17"/>
  <c r="C60" i="17"/>
  <c r="B60" i="17"/>
  <c r="F55" i="17"/>
  <c r="E55" i="17"/>
  <c r="C55" i="17"/>
  <c r="B55" i="17"/>
  <c r="F54" i="17"/>
  <c r="E54" i="17"/>
  <c r="D54" i="17"/>
  <c r="C54" i="17"/>
  <c r="B54" i="17"/>
  <c r="F53" i="17"/>
  <c r="E53" i="17"/>
  <c r="C53" i="17"/>
  <c r="B53" i="17"/>
  <c r="F52" i="17"/>
  <c r="E52" i="17"/>
  <c r="C52" i="17"/>
  <c r="B52" i="17"/>
  <c r="D52" i="17" s="1"/>
  <c r="F51" i="17"/>
  <c r="E51" i="17"/>
  <c r="C51" i="17"/>
  <c r="B51" i="17"/>
  <c r="E46" i="17"/>
  <c r="C46" i="17"/>
  <c r="B46" i="17"/>
  <c r="F45" i="17"/>
  <c r="E45" i="17"/>
  <c r="C45" i="17"/>
  <c r="B45" i="17"/>
  <c r="D45" i="17" s="1"/>
  <c r="F44" i="17"/>
  <c r="E44" i="17"/>
  <c r="C44" i="17"/>
  <c r="B44" i="17"/>
  <c r="F43" i="17"/>
  <c r="E43" i="17"/>
  <c r="C43" i="17"/>
  <c r="B43" i="17"/>
  <c r="D43" i="17" s="1"/>
  <c r="F42" i="17"/>
  <c r="E42" i="17"/>
  <c r="C42" i="17"/>
  <c r="D42" i="17" s="1"/>
  <c r="B42" i="17"/>
  <c r="G42" i="17" s="1"/>
  <c r="E37" i="17"/>
  <c r="C37" i="17"/>
  <c r="B37" i="17"/>
  <c r="F36" i="17"/>
  <c r="E36" i="17"/>
  <c r="C36" i="17"/>
  <c r="B36" i="17"/>
  <c r="F35" i="17"/>
  <c r="E35" i="17"/>
  <c r="D35" i="17"/>
  <c r="C35" i="17"/>
  <c r="B35" i="17"/>
  <c r="F34" i="17"/>
  <c r="E34" i="17"/>
  <c r="C34" i="17"/>
  <c r="B34" i="17"/>
  <c r="F33" i="17"/>
  <c r="E33" i="17"/>
  <c r="D33" i="17"/>
  <c r="C33" i="17"/>
  <c r="B33" i="17"/>
  <c r="E28" i="17"/>
  <c r="C28" i="17"/>
  <c r="B28" i="17"/>
  <c r="F27" i="17"/>
  <c r="E27" i="17"/>
  <c r="C27" i="17"/>
  <c r="B27" i="17"/>
  <c r="F26" i="17"/>
  <c r="E26" i="17"/>
  <c r="C26" i="17"/>
  <c r="B26" i="17"/>
  <c r="D26" i="17" s="1"/>
  <c r="F25" i="17"/>
  <c r="E25" i="17"/>
  <c r="C25" i="17"/>
  <c r="B25" i="17"/>
  <c r="F24" i="17"/>
  <c r="E24" i="17"/>
  <c r="C24" i="17"/>
  <c r="B24" i="17"/>
  <c r="D24" i="17" s="1"/>
  <c r="E19" i="17"/>
  <c r="C19" i="17"/>
  <c r="B19" i="17"/>
  <c r="D19" i="17" s="1"/>
  <c r="F18" i="17"/>
  <c r="E18" i="17"/>
  <c r="C18" i="17"/>
  <c r="B18" i="17"/>
  <c r="F17" i="17"/>
  <c r="E17" i="17"/>
  <c r="C17" i="17"/>
  <c r="B17" i="17"/>
  <c r="F16" i="17"/>
  <c r="E16" i="17"/>
  <c r="D16" i="17"/>
  <c r="C16" i="17"/>
  <c r="B16" i="17"/>
  <c r="F15" i="17"/>
  <c r="E15" i="17"/>
  <c r="C15" i="17"/>
  <c r="B15" i="17"/>
  <c r="E10" i="17"/>
  <c r="C10" i="17"/>
  <c r="D10" i="17" s="1"/>
  <c r="B10" i="17"/>
  <c r="F9" i="17"/>
  <c r="E9" i="17"/>
  <c r="C9" i="17"/>
  <c r="B9" i="17"/>
  <c r="F8" i="17"/>
  <c r="E8" i="17"/>
  <c r="C8" i="17"/>
  <c r="D8" i="17" s="1"/>
  <c r="B8" i="17"/>
  <c r="G8" i="17" s="1"/>
  <c r="F7" i="17"/>
  <c r="E7" i="17"/>
  <c r="C7" i="17"/>
  <c r="B7" i="17"/>
  <c r="F6" i="17"/>
  <c r="E6" i="17"/>
  <c r="C6" i="17"/>
  <c r="D6" i="17" s="1"/>
  <c r="B6" i="17"/>
  <c r="F63" i="16"/>
  <c r="F62" i="16"/>
  <c r="F61" i="16"/>
  <c r="F60" i="16"/>
  <c r="F64" i="16"/>
  <c r="F55" i="16"/>
  <c r="F54" i="16"/>
  <c r="F53" i="16"/>
  <c r="F52" i="16"/>
  <c r="F51" i="16"/>
  <c r="E55" i="16"/>
  <c r="C55" i="16"/>
  <c r="B55" i="16"/>
  <c r="E54" i="16"/>
  <c r="C54" i="16"/>
  <c r="D54" i="16" s="1"/>
  <c r="B54" i="16"/>
  <c r="E53" i="16"/>
  <c r="C53" i="16"/>
  <c r="B53" i="16"/>
  <c r="E52" i="16"/>
  <c r="C52" i="16"/>
  <c r="D52" i="16" s="1"/>
  <c r="B52" i="16"/>
  <c r="E51" i="16"/>
  <c r="C51" i="16"/>
  <c r="B51" i="16"/>
  <c r="B15" i="16"/>
  <c r="E64" i="16"/>
  <c r="C64" i="16"/>
  <c r="B64" i="16"/>
  <c r="E63" i="16"/>
  <c r="C63" i="16"/>
  <c r="B63" i="16"/>
  <c r="E62" i="16"/>
  <c r="C62" i="16"/>
  <c r="B62" i="16"/>
  <c r="E61" i="16"/>
  <c r="C61" i="16"/>
  <c r="B61" i="16"/>
  <c r="E60" i="16"/>
  <c r="C60" i="16"/>
  <c r="B60" i="16"/>
  <c r="E46" i="16"/>
  <c r="C46" i="16"/>
  <c r="B46" i="16"/>
  <c r="F45" i="16"/>
  <c r="E45" i="16"/>
  <c r="C45" i="16"/>
  <c r="B45" i="16"/>
  <c r="F44" i="16"/>
  <c r="E44" i="16"/>
  <c r="C44" i="16"/>
  <c r="B44" i="16"/>
  <c r="F43" i="16"/>
  <c r="E43" i="16"/>
  <c r="C43" i="16"/>
  <c r="B43" i="16"/>
  <c r="F42" i="16"/>
  <c r="E42" i="16"/>
  <c r="C42" i="16"/>
  <c r="B42" i="16"/>
  <c r="E37" i="16"/>
  <c r="C37" i="16"/>
  <c r="B37" i="16"/>
  <c r="F36" i="16"/>
  <c r="E36" i="16"/>
  <c r="C36" i="16"/>
  <c r="B36" i="16"/>
  <c r="F35" i="16"/>
  <c r="E35" i="16"/>
  <c r="C35" i="16"/>
  <c r="B35" i="16"/>
  <c r="F34" i="16"/>
  <c r="E34" i="16"/>
  <c r="C34" i="16"/>
  <c r="B34" i="16"/>
  <c r="F33" i="16"/>
  <c r="E33" i="16"/>
  <c r="C33" i="16"/>
  <c r="B33" i="16"/>
  <c r="E28" i="16"/>
  <c r="C28" i="16"/>
  <c r="B28" i="16"/>
  <c r="F27" i="16"/>
  <c r="E27" i="16"/>
  <c r="C27" i="16"/>
  <c r="B27" i="16"/>
  <c r="F26" i="16"/>
  <c r="E26" i="16"/>
  <c r="C26" i="16"/>
  <c r="B26" i="16"/>
  <c r="F25" i="16"/>
  <c r="E25" i="16"/>
  <c r="C25" i="16"/>
  <c r="B25" i="16"/>
  <c r="F24" i="16"/>
  <c r="E24" i="16"/>
  <c r="C24" i="16"/>
  <c r="B24" i="16"/>
  <c r="E19" i="16"/>
  <c r="C19" i="16"/>
  <c r="B19" i="16"/>
  <c r="F18" i="16"/>
  <c r="E18" i="16"/>
  <c r="C18" i="16"/>
  <c r="B18" i="16"/>
  <c r="F17" i="16"/>
  <c r="E17" i="16"/>
  <c r="C17" i="16"/>
  <c r="B17" i="16"/>
  <c r="F16" i="16"/>
  <c r="E16" i="16"/>
  <c r="C16" i="16"/>
  <c r="B16" i="16"/>
  <c r="F15" i="16"/>
  <c r="E15" i="16"/>
  <c r="C15" i="16"/>
  <c r="E10" i="16"/>
  <c r="C10" i="16"/>
  <c r="B10" i="16"/>
  <c r="F9" i="16"/>
  <c r="E9" i="16"/>
  <c r="C9" i="16"/>
  <c r="B9" i="16"/>
  <c r="F8" i="16"/>
  <c r="E8" i="16"/>
  <c r="C8" i="16"/>
  <c r="B8" i="16"/>
  <c r="F7" i="16"/>
  <c r="E7" i="16"/>
  <c r="C7" i="16"/>
  <c r="B7" i="16"/>
  <c r="F6" i="16"/>
  <c r="E6" i="16"/>
  <c r="C6" i="16"/>
  <c r="B6" i="16"/>
  <c r="D19" i="19" l="1"/>
  <c r="D24" i="19"/>
  <c r="G54" i="19"/>
  <c r="H54" i="19" s="1"/>
  <c r="I54" i="19" s="1"/>
  <c r="G35" i="19"/>
  <c r="H35" i="19" s="1"/>
  <c r="G60" i="19"/>
  <c r="D7" i="19"/>
  <c r="G16" i="19"/>
  <c r="J16" i="19" s="1"/>
  <c r="D27" i="19"/>
  <c r="D33" i="19"/>
  <c r="G33" i="19" s="1"/>
  <c r="G62" i="19"/>
  <c r="G10" i="19"/>
  <c r="J10" i="19" s="1"/>
  <c r="G18" i="19"/>
  <c r="G19" i="19"/>
  <c r="D43" i="19"/>
  <c r="D45" i="19"/>
  <c r="G45" i="19" s="1"/>
  <c r="G46" i="19"/>
  <c r="H46" i="19" s="1"/>
  <c r="G64" i="19"/>
  <c r="D44" i="18"/>
  <c r="G6" i="18"/>
  <c r="D8" i="18"/>
  <c r="G9" i="18"/>
  <c r="J9" i="18" s="1"/>
  <c r="D15" i="18"/>
  <c r="G33" i="18"/>
  <c r="G60" i="18"/>
  <c r="D61" i="18"/>
  <c r="G7" i="18"/>
  <c r="I7" i="18" s="1"/>
  <c r="D7" i="18"/>
  <c r="G8" i="18"/>
  <c r="G16" i="18"/>
  <c r="D17" i="18"/>
  <c r="G18" i="18"/>
  <c r="D24" i="18"/>
  <c r="D26" i="18"/>
  <c r="D28" i="18"/>
  <c r="D34" i="18"/>
  <c r="G35" i="18"/>
  <c r="D51" i="18"/>
  <c r="G51" i="18" s="1"/>
  <c r="G52" i="18"/>
  <c r="G62" i="18"/>
  <c r="D63" i="18"/>
  <c r="G64" i="18"/>
  <c r="H64" i="18" s="1"/>
  <c r="G37" i="18"/>
  <c r="J37" i="18" s="1"/>
  <c r="D53" i="18"/>
  <c r="G54" i="18"/>
  <c r="J54" i="18" s="1"/>
  <c r="D46" i="18"/>
  <c r="G46" i="18" s="1"/>
  <c r="D9" i="17"/>
  <c r="G10" i="17"/>
  <c r="H10" i="17" s="1"/>
  <c r="D27" i="17"/>
  <c r="G27" i="17" s="1"/>
  <c r="D28" i="17"/>
  <c r="G35" i="17"/>
  <c r="D46" i="17"/>
  <c r="G46" i="17" s="1"/>
  <c r="G18" i="17"/>
  <c r="H18" i="17" s="1"/>
  <c r="G19" i="17"/>
  <c r="G62" i="17"/>
  <c r="G52" i="17"/>
  <c r="H52" i="17" s="1"/>
  <c r="D7" i="17"/>
  <c r="D18" i="17"/>
  <c r="D25" i="17"/>
  <c r="G25" i="17" s="1"/>
  <c r="D37" i="17"/>
  <c r="G37" i="17" s="1"/>
  <c r="D44" i="17"/>
  <c r="G44" i="17" s="1"/>
  <c r="D62" i="17"/>
  <c r="J18" i="19"/>
  <c r="J25" i="19"/>
  <c r="H25" i="19"/>
  <c r="I25" i="19" s="1"/>
  <c r="K25" i="19" s="1"/>
  <c r="J19" i="19"/>
  <c r="H19" i="19"/>
  <c r="I19" i="19"/>
  <c r="J60" i="19"/>
  <c r="H60" i="19"/>
  <c r="I60" i="19" s="1"/>
  <c r="K60" i="19" s="1"/>
  <c r="G6" i="19"/>
  <c r="H16" i="19"/>
  <c r="I16" i="19" s="1"/>
  <c r="D36" i="19"/>
  <c r="G36" i="19" s="1"/>
  <c r="J46" i="19"/>
  <c r="I46" i="19"/>
  <c r="K46" i="19" s="1"/>
  <c r="D51" i="19"/>
  <c r="G51" i="19"/>
  <c r="H62" i="19"/>
  <c r="I62" i="19" s="1"/>
  <c r="J62" i="19"/>
  <c r="D15" i="19"/>
  <c r="G15" i="19" s="1"/>
  <c r="J35" i="19"/>
  <c r="I35" i="19"/>
  <c r="J42" i="19"/>
  <c r="H42" i="19"/>
  <c r="I42" i="19" s="1"/>
  <c r="J8" i="19"/>
  <c r="H8" i="19"/>
  <c r="I8" i="19" s="1"/>
  <c r="K8" i="19" s="1"/>
  <c r="H18" i="19"/>
  <c r="I18" i="19" s="1"/>
  <c r="H10" i="19"/>
  <c r="I10" i="19" s="1"/>
  <c r="D17" i="19"/>
  <c r="G17" i="19"/>
  <c r="G27" i="19"/>
  <c r="D34" i="19"/>
  <c r="G34" i="19" s="1"/>
  <c r="G37" i="19"/>
  <c r="G44" i="19"/>
  <c r="G52" i="19"/>
  <c r="H64" i="19"/>
  <c r="I64" i="19" s="1"/>
  <c r="J64" i="19"/>
  <c r="G61" i="19"/>
  <c r="G7" i="19"/>
  <c r="G9" i="19"/>
  <c r="G24" i="19"/>
  <c r="G26" i="19"/>
  <c r="G43" i="19"/>
  <c r="D53" i="19"/>
  <c r="G53" i="19" s="1"/>
  <c r="D55" i="19"/>
  <c r="G55" i="19" s="1"/>
  <c r="D63" i="19"/>
  <c r="G63" i="19" s="1"/>
  <c r="G28" i="19"/>
  <c r="H37" i="18"/>
  <c r="I37" i="18" s="1"/>
  <c r="H54" i="18"/>
  <c r="I54" i="18" s="1"/>
  <c r="H7" i="18"/>
  <c r="J7" i="18"/>
  <c r="J6" i="18"/>
  <c r="I6" i="18"/>
  <c r="H6" i="18"/>
  <c r="J33" i="18"/>
  <c r="H33" i="18"/>
  <c r="I33" i="18" s="1"/>
  <c r="K33" i="18" s="1"/>
  <c r="J60" i="18"/>
  <c r="H60" i="18"/>
  <c r="I60" i="18" s="1"/>
  <c r="J8" i="18"/>
  <c r="H8" i="18"/>
  <c r="I8" i="18" s="1"/>
  <c r="J16" i="18"/>
  <c r="J18" i="18"/>
  <c r="H18" i="18"/>
  <c r="I18" i="18"/>
  <c r="K18" i="18" s="1"/>
  <c r="H35" i="18"/>
  <c r="I35" i="18" s="1"/>
  <c r="K35" i="18" s="1"/>
  <c r="J35" i="18"/>
  <c r="J52" i="18"/>
  <c r="I52" i="18"/>
  <c r="K52" i="18" s="1"/>
  <c r="H52" i="18"/>
  <c r="H62" i="18"/>
  <c r="J62" i="18"/>
  <c r="I62" i="18"/>
  <c r="K62" i="18" s="1"/>
  <c r="J64" i="18"/>
  <c r="G25" i="18"/>
  <c r="G44" i="18"/>
  <c r="D10" i="18"/>
  <c r="G10" i="18" s="1"/>
  <c r="G15" i="18"/>
  <c r="G17" i="18"/>
  <c r="D27" i="18"/>
  <c r="G27" i="18" s="1"/>
  <c r="G28" i="18"/>
  <c r="G34" i="18"/>
  <c r="G36" i="18"/>
  <c r="D42" i="18"/>
  <c r="G42" i="18" s="1"/>
  <c r="G53" i="18"/>
  <c r="G55" i="18"/>
  <c r="G61" i="18"/>
  <c r="G63" i="18"/>
  <c r="G19" i="18"/>
  <c r="G24" i="18"/>
  <c r="G26" i="18"/>
  <c r="G43" i="18"/>
  <c r="G45" i="18"/>
  <c r="D61" i="17"/>
  <c r="G61" i="17"/>
  <c r="J35" i="17"/>
  <c r="J42" i="17"/>
  <c r="H42" i="17"/>
  <c r="I42" i="17" s="1"/>
  <c r="K42" i="17" s="1"/>
  <c r="D55" i="17"/>
  <c r="G55" i="17"/>
  <c r="J62" i="17"/>
  <c r="J8" i="17"/>
  <c r="H8" i="17"/>
  <c r="I8" i="17"/>
  <c r="K8" i="17" s="1"/>
  <c r="J19" i="17"/>
  <c r="H19" i="17"/>
  <c r="I19" i="17"/>
  <c r="G33" i="17"/>
  <c r="H35" i="17"/>
  <c r="I35" i="17" s="1"/>
  <c r="K35" i="17" s="1"/>
  <c r="D53" i="17"/>
  <c r="G53" i="17" s="1"/>
  <c r="G60" i="17"/>
  <c r="H62" i="17"/>
  <c r="I62" i="17" s="1"/>
  <c r="D17" i="17"/>
  <c r="G17" i="17" s="1"/>
  <c r="D34" i="17"/>
  <c r="G34" i="17"/>
  <c r="J52" i="17"/>
  <c r="D15" i="17"/>
  <c r="G15" i="17" s="1"/>
  <c r="I18" i="17"/>
  <c r="G6" i="17"/>
  <c r="G16" i="17"/>
  <c r="D36" i="17"/>
  <c r="G36" i="17" s="1"/>
  <c r="D51" i="17"/>
  <c r="G51" i="17" s="1"/>
  <c r="G54" i="17"/>
  <c r="D63" i="17"/>
  <c r="G63" i="17" s="1"/>
  <c r="G64" i="17"/>
  <c r="G7" i="17"/>
  <c r="G9" i="17"/>
  <c r="G24" i="17"/>
  <c r="G26" i="17"/>
  <c r="G43" i="17"/>
  <c r="G45" i="17"/>
  <c r="G28" i="17"/>
  <c r="D24" i="16"/>
  <c r="G24" i="16" s="1"/>
  <c r="D25" i="16"/>
  <c r="G25" i="16" s="1"/>
  <c r="J25" i="16" s="1"/>
  <c r="D26" i="16"/>
  <c r="D27" i="16"/>
  <c r="D51" i="16"/>
  <c r="G51" i="16" s="1"/>
  <c r="D53" i="16"/>
  <c r="G53" i="16" s="1"/>
  <c r="G54" i="16"/>
  <c r="D55" i="16"/>
  <c r="G55" i="16" s="1"/>
  <c r="G52" i="16"/>
  <c r="D44" i="16"/>
  <c r="G44" i="16" s="1"/>
  <c r="H44" i="16" s="1"/>
  <c r="I44" i="16" s="1"/>
  <c r="D45" i="16"/>
  <c r="G45" i="16" s="1"/>
  <c r="D46" i="16"/>
  <c r="G46" i="16" s="1"/>
  <c r="H46" i="16" s="1"/>
  <c r="I46" i="16" s="1"/>
  <c r="D15" i="16"/>
  <c r="G15" i="16" s="1"/>
  <c r="D16" i="16"/>
  <c r="G16" i="16" s="1"/>
  <c r="D17" i="16"/>
  <c r="D18" i="16"/>
  <c r="D19" i="16"/>
  <c r="G19" i="16" s="1"/>
  <c r="D64" i="16"/>
  <c r="G64" i="16" s="1"/>
  <c r="D63" i="16"/>
  <c r="G63" i="16" s="1"/>
  <c r="D43" i="16"/>
  <c r="G43" i="16" s="1"/>
  <c r="D6" i="16"/>
  <c r="G6" i="16" s="1"/>
  <c r="D7" i="16"/>
  <c r="G7" i="16" s="1"/>
  <c r="D8" i="16"/>
  <c r="G8" i="16" s="1"/>
  <c r="H8" i="16" s="1"/>
  <c r="I8" i="16" s="1"/>
  <c r="D9" i="16"/>
  <c r="G9" i="16" s="1"/>
  <c r="D10" i="16"/>
  <c r="G10" i="16" s="1"/>
  <c r="H10" i="16" s="1"/>
  <c r="I10" i="16" s="1"/>
  <c r="D33" i="16"/>
  <c r="G33" i="16" s="1"/>
  <c r="J33" i="16" s="1"/>
  <c r="D34" i="16"/>
  <c r="G34" i="16" s="1"/>
  <c r="D35" i="16"/>
  <c r="G35" i="16" s="1"/>
  <c r="D36" i="16"/>
  <c r="G36" i="16" s="1"/>
  <c r="D37" i="16"/>
  <c r="G37" i="16" s="1"/>
  <c r="H37" i="16" s="1"/>
  <c r="I37" i="16" s="1"/>
  <c r="D28" i="16"/>
  <c r="G28" i="16" s="1"/>
  <c r="D61" i="16"/>
  <c r="G61" i="16" s="1"/>
  <c r="D42" i="16"/>
  <c r="G42" i="16" s="1"/>
  <c r="J42" i="16" s="1"/>
  <c r="D60" i="16"/>
  <c r="G60" i="16" s="1"/>
  <c r="D62" i="16"/>
  <c r="G62" i="16" s="1"/>
  <c r="G18" i="16"/>
  <c r="G27" i="16"/>
  <c r="H27" i="16" s="1"/>
  <c r="I27" i="16" s="1"/>
  <c r="G17" i="16"/>
  <c r="G26" i="16"/>
  <c r="H33" i="19" l="1"/>
  <c r="I33" i="19" s="1"/>
  <c r="K33" i="19" s="1"/>
  <c r="J33" i="19"/>
  <c r="K18" i="19"/>
  <c r="J54" i="19"/>
  <c r="K54" i="19" s="1"/>
  <c r="K62" i="19"/>
  <c r="K10" i="19"/>
  <c r="K16" i="19"/>
  <c r="K19" i="19"/>
  <c r="K64" i="19"/>
  <c r="K42" i="19"/>
  <c r="J46" i="18"/>
  <c r="H46" i="18"/>
  <c r="I46" i="18" s="1"/>
  <c r="K46" i="18" s="1"/>
  <c r="I16" i="18"/>
  <c r="K16" i="18" s="1"/>
  <c r="K54" i="18"/>
  <c r="I64" i="18"/>
  <c r="K64" i="18" s="1"/>
  <c r="H16" i="18"/>
  <c r="H9" i="18"/>
  <c r="I9" i="18" s="1"/>
  <c r="K9" i="18" s="1"/>
  <c r="K8" i="18"/>
  <c r="K60" i="18"/>
  <c r="K6" i="18"/>
  <c r="K37" i="18"/>
  <c r="H37" i="17"/>
  <c r="I37" i="17" s="1"/>
  <c r="K37" i="17" s="1"/>
  <c r="J37" i="17"/>
  <c r="J25" i="17"/>
  <c r="H25" i="17"/>
  <c r="I25" i="17" s="1"/>
  <c r="K25" i="17" s="1"/>
  <c r="J44" i="17"/>
  <c r="H44" i="17"/>
  <c r="I44" i="17" s="1"/>
  <c r="K44" i="17" s="1"/>
  <c r="J27" i="17"/>
  <c r="H27" i="17"/>
  <c r="I27" i="17" s="1"/>
  <c r="K62" i="17"/>
  <c r="I10" i="17"/>
  <c r="K10" i="17" s="1"/>
  <c r="J18" i="17"/>
  <c r="K18" i="17" s="1"/>
  <c r="I52" i="17"/>
  <c r="K52" i="17" s="1"/>
  <c r="J10" i="17"/>
  <c r="H36" i="19"/>
  <c r="I36" i="19" s="1"/>
  <c r="K36" i="19" s="1"/>
  <c r="J36" i="19"/>
  <c r="J63" i="19"/>
  <c r="H63" i="19"/>
  <c r="I63" i="19" s="1"/>
  <c r="K63" i="19" s="1"/>
  <c r="H53" i="19"/>
  <c r="I53" i="19" s="1"/>
  <c r="J53" i="19"/>
  <c r="H15" i="19"/>
  <c r="I15" i="19" s="1"/>
  <c r="J15" i="19"/>
  <c r="H55" i="19"/>
  <c r="I55" i="19" s="1"/>
  <c r="J55" i="19"/>
  <c r="H43" i="19"/>
  <c r="I43" i="19" s="1"/>
  <c r="J43" i="19"/>
  <c r="H7" i="19"/>
  <c r="I7" i="19" s="1"/>
  <c r="J7" i="19"/>
  <c r="H37" i="19"/>
  <c r="I37" i="19" s="1"/>
  <c r="K37" i="19" s="1"/>
  <c r="J37" i="19"/>
  <c r="H17" i="19"/>
  <c r="I17" i="19" s="1"/>
  <c r="J17" i="19"/>
  <c r="I61" i="19"/>
  <c r="K61" i="19" s="1"/>
  <c r="J61" i="19"/>
  <c r="H61" i="19"/>
  <c r="H34" i="19"/>
  <c r="I34" i="19" s="1"/>
  <c r="J34" i="19"/>
  <c r="H24" i="19"/>
  <c r="J24" i="19"/>
  <c r="I24" i="19"/>
  <c r="K24" i="19" s="1"/>
  <c r="J52" i="19"/>
  <c r="H52" i="19"/>
  <c r="I52" i="19" s="1"/>
  <c r="H51" i="19"/>
  <c r="I51" i="19" s="1"/>
  <c r="K51" i="19" s="1"/>
  <c r="J51" i="19"/>
  <c r="J6" i="19"/>
  <c r="H6" i="19"/>
  <c r="I6" i="19" s="1"/>
  <c r="K6" i="19" s="1"/>
  <c r="H26" i="19"/>
  <c r="I26" i="19" s="1"/>
  <c r="K26" i="19" s="1"/>
  <c r="J26" i="19"/>
  <c r="H28" i="19"/>
  <c r="I28" i="19" s="1"/>
  <c r="J28" i="19"/>
  <c r="H45" i="19"/>
  <c r="I45" i="19" s="1"/>
  <c r="K45" i="19" s="1"/>
  <c r="J45" i="19"/>
  <c r="H9" i="19"/>
  <c r="I9" i="19" s="1"/>
  <c r="J9" i="19"/>
  <c r="J44" i="19"/>
  <c r="H44" i="19"/>
  <c r="I44" i="19"/>
  <c r="J27" i="19"/>
  <c r="H27" i="19"/>
  <c r="I27" i="19" s="1"/>
  <c r="K27" i="19" s="1"/>
  <c r="K35" i="19"/>
  <c r="J27" i="18"/>
  <c r="H27" i="18"/>
  <c r="I27" i="18" s="1"/>
  <c r="H10" i="18"/>
  <c r="I10" i="18" s="1"/>
  <c r="J10" i="18"/>
  <c r="J42" i="18"/>
  <c r="H42" i="18"/>
  <c r="I42" i="18" s="1"/>
  <c r="H55" i="18"/>
  <c r="I55" i="18" s="1"/>
  <c r="J55" i="18"/>
  <c r="I17" i="18"/>
  <c r="K17" i="18" s="1"/>
  <c r="H17" i="18"/>
  <c r="J17" i="18"/>
  <c r="J25" i="18"/>
  <c r="I25" i="18"/>
  <c r="K25" i="18" s="1"/>
  <c r="H25" i="18"/>
  <c r="H45" i="18"/>
  <c r="I45" i="18" s="1"/>
  <c r="J45" i="18"/>
  <c r="J53" i="18"/>
  <c r="H53" i="18"/>
  <c r="I53" i="18" s="1"/>
  <c r="J34" i="18"/>
  <c r="H34" i="18"/>
  <c r="I34" i="18" s="1"/>
  <c r="K34" i="18" s="1"/>
  <c r="J15" i="18"/>
  <c r="H15" i="18"/>
  <c r="I15" i="18" s="1"/>
  <c r="K7" i="18"/>
  <c r="H43" i="18"/>
  <c r="I43" i="18" s="1"/>
  <c r="J43" i="18"/>
  <c r="I63" i="18"/>
  <c r="J63" i="18"/>
  <c r="H63" i="18"/>
  <c r="H51" i="18"/>
  <c r="I51" i="18" s="1"/>
  <c r="K51" i="18" s="1"/>
  <c r="J51" i="18"/>
  <c r="H28" i="18"/>
  <c r="I28" i="18" s="1"/>
  <c r="K28" i="18" s="1"/>
  <c r="J28" i="18"/>
  <c r="H24" i="18"/>
  <c r="I24" i="18" s="1"/>
  <c r="K24" i="18" s="1"/>
  <c r="J24" i="18"/>
  <c r="H36" i="18"/>
  <c r="I36" i="18" s="1"/>
  <c r="K36" i="18" s="1"/>
  <c r="J36" i="18"/>
  <c r="J19" i="18"/>
  <c r="H19" i="18"/>
  <c r="I19" i="18" s="1"/>
  <c r="H26" i="18"/>
  <c r="I26" i="18" s="1"/>
  <c r="J26" i="18"/>
  <c r="I61" i="18"/>
  <c r="K61" i="18" s="1"/>
  <c r="H61" i="18"/>
  <c r="J61" i="18"/>
  <c r="J44" i="18"/>
  <c r="I44" i="18"/>
  <c r="H44" i="18"/>
  <c r="J63" i="17"/>
  <c r="H63" i="17"/>
  <c r="I63" i="17" s="1"/>
  <c r="H36" i="17"/>
  <c r="I36" i="17" s="1"/>
  <c r="K36" i="17" s="1"/>
  <c r="J36" i="17"/>
  <c r="H17" i="17"/>
  <c r="I17" i="17" s="1"/>
  <c r="K17" i="17" s="1"/>
  <c r="J17" i="17"/>
  <c r="H51" i="17"/>
  <c r="I51" i="17" s="1"/>
  <c r="J51" i="17"/>
  <c r="H53" i="17"/>
  <c r="I53" i="17" s="1"/>
  <c r="K53" i="17" s="1"/>
  <c r="J53" i="17"/>
  <c r="H9" i="17"/>
  <c r="I9" i="17" s="1"/>
  <c r="J9" i="17"/>
  <c r="J46" i="17"/>
  <c r="H46" i="17"/>
  <c r="I46" i="17" s="1"/>
  <c r="J6" i="17"/>
  <c r="H6" i="17"/>
  <c r="I6" i="17" s="1"/>
  <c r="K6" i="17" s="1"/>
  <c r="H15" i="17"/>
  <c r="I15" i="17" s="1"/>
  <c r="J15" i="17"/>
  <c r="I34" i="17"/>
  <c r="H34" i="17"/>
  <c r="J34" i="17"/>
  <c r="H43" i="17"/>
  <c r="I43" i="17" s="1"/>
  <c r="K43" i="17" s="1"/>
  <c r="J43" i="17"/>
  <c r="H7" i="17"/>
  <c r="J7" i="17"/>
  <c r="I7" i="17"/>
  <c r="K7" i="17" s="1"/>
  <c r="J54" i="17"/>
  <c r="H54" i="17"/>
  <c r="I54" i="17" s="1"/>
  <c r="H26" i="17"/>
  <c r="I26" i="17" s="1"/>
  <c r="J26" i="17"/>
  <c r="H64" i="17"/>
  <c r="I64" i="17" s="1"/>
  <c r="K64" i="17" s="1"/>
  <c r="J64" i="17"/>
  <c r="K19" i="17"/>
  <c r="I55" i="17"/>
  <c r="H55" i="17"/>
  <c r="J55" i="17"/>
  <c r="H61" i="17"/>
  <c r="I61" i="17" s="1"/>
  <c r="K61" i="17" s="1"/>
  <c r="J61" i="17"/>
  <c r="H45" i="17"/>
  <c r="J45" i="17"/>
  <c r="I45" i="17"/>
  <c r="K45" i="17" s="1"/>
  <c r="J60" i="17"/>
  <c r="H60" i="17"/>
  <c r="I60" i="17" s="1"/>
  <c r="J33" i="17"/>
  <c r="H33" i="17"/>
  <c r="I33" i="17" s="1"/>
  <c r="K33" i="17" s="1"/>
  <c r="H28" i="17"/>
  <c r="I28" i="17" s="1"/>
  <c r="K28" i="17" s="1"/>
  <c r="J28" i="17"/>
  <c r="H24" i="17"/>
  <c r="I24" i="17" s="1"/>
  <c r="K24" i="17" s="1"/>
  <c r="J24" i="17"/>
  <c r="J16" i="17"/>
  <c r="H16" i="17"/>
  <c r="I16" i="17" s="1"/>
  <c r="K16" i="17" s="1"/>
  <c r="H55" i="16"/>
  <c r="I55" i="16" s="1"/>
  <c r="J55" i="16"/>
  <c r="H54" i="16"/>
  <c r="I54" i="16" s="1"/>
  <c r="J54" i="16"/>
  <c r="J53" i="16"/>
  <c r="H53" i="16"/>
  <c r="I53" i="16" s="1"/>
  <c r="H52" i="16"/>
  <c r="I52" i="16" s="1"/>
  <c r="J52" i="16"/>
  <c r="J51" i="16"/>
  <c r="H51" i="16"/>
  <c r="I51" i="16" s="1"/>
  <c r="H25" i="16"/>
  <c r="I25" i="16" s="1"/>
  <c r="K25" i="16" s="1"/>
  <c r="J35" i="16"/>
  <c r="H35" i="16"/>
  <c r="I35" i="16" s="1"/>
  <c r="H6" i="16"/>
  <c r="I6" i="16" s="1"/>
  <c r="J6" i="16"/>
  <c r="H33" i="16"/>
  <c r="I33" i="16" s="1"/>
  <c r="K33" i="16" s="1"/>
  <c r="J8" i="16"/>
  <c r="K8" i="16" s="1"/>
  <c r="J27" i="16"/>
  <c r="K27" i="16" s="1"/>
  <c r="H42" i="16"/>
  <c r="I42" i="16" s="1"/>
  <c r="K42" i="16" s="1"/>
  <c r="J46" i="16"/>
  <c r="K46" i="16" s="1"/>
  <c r="J37" i="16"/>
  <c r="K37" i="16" s="1"/>
  <c r="J63" i="16"/>
  <c r="H63" i="16"/>
  <c r="I63" i="16" s="1"/>
  <c r="H62" i="16"/>
  <c r="I62" i="16" s="1"/>
  <c r="J62" i="16"/>
  <c r="J44" i="16"/>
  <c r="K44" i="16" s="1"/>
  <c r="J10" i="16"/>
  <c r="K10" i="16" s="1"/>
  <c r="J64" i="16"/>
  <c r="H64" i="16"/>
  <c r="I64" i="16" s="1"/>
  <c r="J60" i="16"/>
  <c r="H60" i="16"/>
  <c r="I60" i="16" s="1"/>
  <c r="J19" i="16"/>
  <c r="H19" i="16"/>
  <c r="I19" i="16" s="1"/>
  <c r="J17" i="16"/>
  <c r="H17" i="16"/>
  <c r="I17" i="16" s="1"/>
  <c r="H18" i="16"/>
  <c r="I18" i="16" s="1"/>
  <c r="J18" i="16"/>
  <c r="J24" i="16"/>
  <c r="H24" i="16"/>
  <c r="I24" i="16" s="1"/>
  <c r="J28" i="16"/>
  <c r="H28" i="16"/>
  <c r="I28" i="16" s="1"/>
  <c r="J7" i="16"/>
  <c r="H7" i="16"/>
  <c r="I7" i="16" s="1"/>
  <c r="H45" i="16"/>
  <c r="I45" i="16" s="1"/>
  <c r="J45" i="16"/>
  <c r="J36" i="16"/>
  <c r="H36" i="16"/>
  <c r="I36" i="16" s="1"/>
  <c r="H26" i="16"/>
  <c r="I26" i="16" s="1"/>
  <c r="J26" i="16"/>
  <c r="H16" i="16"/>
  <c r="I16" i="16" s="1"/>
  <c r="J16" i="16"/>
  <c r="J61" i="16"/>
  <c r="H61" i="16"/>
  <c r="I61" i="16" s="1"/>
  <c r="J43" i="16"/>
  <c r="H43" i="16"/>
  <c r="I43" i="16" s="1"/>
  <c r="H9" i="16"/>
  <c r="I9" i="16" s="1"/>
  <c r="J9" i="16"/>
  <c r="J34" i="16"/>
  <c r="H34" i="16"/>
  <c r="I34" i="16" s="1"/>
  <c r="J15" i="16"/>
  <c r="H15" i="16"/>
  <c r="I15" i="16" s="1"/>
  <c r="K34" i="19" l="1"/>
  <c r="K43" i="19"/>
  <c r="K15" i="19"/>
  <c r="K44" i="19"/>
  <c r="K9" i="19"/>
  <c r="K28" i="19"/>
  <c r="K17" i="19"/>
  <c r="K52" i="19"/>
  <c r="K7" i="19"/>
  <c r="K55" i="19"/>
  <c r="K53" i="19"/>
  <c r="K43" i="18"/>
  <c r="K53" i="18"/>
  <c r="K55" i="18"/>
  <c r="K10" i="18"/>
  <c r="K44" i="18"/>
  <c r="K19" i="18"/>
  <c r="K42" i="18"/>
  <c r="K27" i="18"/>
  <c r="K9" i="17"/>
  <c r="K51" i="17"/>
  <c r="K60" i="17"/>
  <c r="K54" i="17"/>
  <c r="K26" i="17"/>
  <c r="K15" i="17"/>
  <c r="K55" i="17"/>
  <c r="K34" i="17"/>
  <c r="K63" i="17"/>
  <c r="K27" i="17"/>
  <c r="K63" i="18"/>
  <c r="K45" i="18"/>
  <c r="K26" i="18"/>
  <c r="K15" i="18"/>
  <c r="K46" i="17"/>
  <c r="K55" i="16"/>
  <c r="K52" i="16"/>
  <c r="K53" i="16"/>
  <c r="K54" i="16"/>
  <c r="K51" i="16"/>
  <c r="K35" i="16"/>
  <c r="K16" i="16"/>
  <c r="K6" i="16"/>
  <c r="K24" i="16"/>
  <c r="K17" i="16"/>
  <c r="K60" i="16"/>
  <c r="K9" i="16"/>
  <c r="K26" i="16"/>
  <c r="K34" i="16"/>
  <c r="K36" i="16"/>
  <c r="K7" i="16"/>
  <c r="K18" i="16"/>
  <c r="K63" i="16"/>
  <c r="K61" i="16"/>
  <c r="K62" i="16"/>
  <c r="K45" i="16"/>
  <c r="K15" i="16"/>
  <c r="K43" i="16"/>
  <c r="K19" i="16"/>
  <c r="K64" i="16"/>
  <c r="K28" i="16"/>
</calcChain>
</file>

<file path=xl/sharedStrings.xml><?xml version="1.0" encoding="utf-8"?>
<sst xmlns="http://schemas.openxmlformats.org/spreadsheetml/2006/main" count="576" uniqueCount="31">
  <si>
    <t>totale</t>
  </si>
  <si>
    <t>tot.lordo senza oneri</t>
  </si>
  <si>
    <t>c1</t>
  </si>
  <si>
    <t>d1</t>
  </si>
  <si>
    <t>ep1</t>
  </si>
  <si>
    <t>TABELLE STIPENDI MENSILI  PERSONALE A TEMPO DETERMINATO</t>
  </si>
  <si>
    <t>tfr</t>
  </si>
  <si>
    <t>IVC</t>
  </si>
  <si>
    <t xml:space="preserve">   COSTI PER PERSONALE SU fondi BILANCIO INPS (inferiori all'anno)</t>
  </si>
  <si>
    <t>indenn. ateneo</t>
  </si>
  <si>
    <t>stip. base con IIS conglobata</t>
  </si>
  <si>
    <t>*</t>
  </si>
  <si>
    <t>oneri= inps 25,07% + enpdep 0,093% + irap 8,50%</t>
  </si>
  <si>
    <t>Valore annuo tabellare</t>
  </si>
  <si>
    <t>13 ma</t>
  </si>
  <si>
    <t>Elemento perequativo</t>
  </si>
  <si>
    <t>oneri *</t>
  </si>
  <si>
    <t>costo mensile</t>
  </si>
  <si>
    <t>CCNL economico siglato il 6 dicembre 2022 valido dal 01/01/2019 al 31/12/2019</t>
  </si>
  <si>
    <t>CCNL economico siglato il 6 dicembre 2022 valido dal 01/01/2020 al 31/12/2020</t>
  </si>
  <si>
    <t>b1</t>
  </si>
  <si>
    <t>b3</t>
  </si>
  <si>
    <t>Inq</t>
  </si>
  <si>
    <t>Indennità di Ateneo</t>
  </si>
  <si>
    <t>CCNL economico siglato il 6 dicembre 2022 valido dal 01/01/2021 al 31/03/2022</t>
  </si>
  <si>
    <t>CCNL economico siglato il 6 dicembre 2022 valido dal 01/04/2022 al 30/06/2022</t>
  </si>
  <si>
    <t>CCNL economico siglato il 6 dicembre 2022 valido dal 01/02/2023</t>
  </si>
  <si>
    <t>CCNL economico siglato il 6 dicembre 2022 valido dal 01/07/2022 al 31/12/2023</t>
  </si>
  <si>
    <t>Emolumento accessorio una tantum 2023</t>
  </si>
  <si>
    <t>Elemento perequativo / Emolumento accessorio una tantum 2023</t>
  </si>
  <si>
    <t>CCNL economico siglato il 6 dicembre 2022 valido dal 01/01/2023 al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</si>
</sst>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color indexed="10"/>
      <name val="Verdana"/>
      <family val="2"/>
    </font>
    <font>
      <sz val="12"/>
      <name val="Verdana"/>
      <family val="2"/>
    </font>
    <font>
      <b/>
      <sz val="12"/>
      <color indexed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0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1" applyNumberFormat="1" applyFont="1" applyBorder="1" applyAlignment="1">
      <alignment vertical="center"/>
    </xf>
    <xf numFmtId="164" fontId="4" fillId="0" borderId="1" xfId="4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41" fontId="7" fillId="0" borderId="0" xfId="1" applyFont="1" applyAlignment="1">
      <alignment vertical="center"/>
    </xf>
    <xf numFmtId="0" fontId="9" fillId="0" borderId="0" xfId="0" applyFont="1" applyAlignment="1">
      <alignment vertical="center"/>
    </xf>
  </cellXfs>
  <cellStyles count="7">
    <cellStyle name="Migliaia [0]" xfId="1" builtinId="6"/>
    <cellStyle name="Migliaia [0] 2" xfId="4" xr:uid="{26934668-E0A8-4253-8579-8EE62A8C6929}"/>
    <cellStyle name="Migliaia 2" xfId="5" xr:uid="{689A7379-348D-4FD5-A84F-515D477F7E0E}"/>
    <cellStyle name="Migliaia 3" xfId="6" xr:uid="{7218FA9A-588C-4076-A76B-783995029A6F}"/>
    <cellStyle name="Normale" xfId="0" builtinId="0"/>
    <cellStyle name="Normale 2" xfId="3" xr:uid="{9E243965-672C-451D-BE08-3D003EC21397}"/>
    <cellStyle name="Normale 3" xfId="2" xr:uid="{2CF7656B-75D9-4526-BC66-AAD6B9147C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21895-82C2-4F7A-A6F9-3FB955E38823}">
  <sheetPr codeName="Foglio1">
    <pageSetUpPr fitToPage="1"/>
  </sheetPr>
  <dimension ref="A1:Q66"/>
  <sheetViews>
    <sheetView tabSelected="1" view="pageBreakPreview" zoomScaleSheetLayoutView="100" workbookViewId="0">
      <selection activeCell="Q8" sqref="Q8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8" width="14.7109375" style="1" customWidth="1"/>
    <col min="9" max="10" width="12.28515625" style="1" customWidth="1"/>
    <col min="11" max="11" width="14.42578125" style="1" customWidth="1"/>
    <col min="12" max="12" width="13.28515625" style="1" customWidth="1"/>
    <col min="13" max="13" width="13.85546875" style="1" customWidth="1"/>
    <col min="14" max="14" width="9.42578125" style="1" bestFit="1" customWidth="1"/>
    <col min="15" max="15" width="11.28515625" style="1" customWidth="1"/>
    <col min="16" max="16" width="16.42578125" style="1" bestFit="1" customWidth="1"/>
    <col min="17" max="16384" width="12.28515625" style="1"/>
  </cols>
  <sheetData>
    <row r="1" spans="1:17" ht="14.25" x14ac:dyDescent="0.2">
      <c r="A1" s="30" t="s">
        <v>8</v>
      </c>
      <c r="B1" s="30"/>
      <c r="C1" s="30"/>
      <c r="D1" s="30"/>
      <c r="E1" s="30"/>
      <c r="F1" s="30"/>
      <c r="G1" s="30"/>
      <c r="H1" s="30"/>
      <c r="K1" s="9"/>
      <c r="L1" s="9"/>
      <c r="M1" s="11"/>
    </row>
    <row r="2" spans="1:17" ht="15" x14ac:dyDescent="0.2">
      <c r="A2" s="14"/>
      <c r="B2" s="10" t="s">
        <v>5</v>
      </c>
      <c r="C2" s="10"/>
      <c r="D2" s="10"/>
      <c r="E2" s="10"/>
      <c r="F2" s="10"/>
      <c r="G2" s="10"/>
      <c r="H2" s="10"/>
      <c r="I2" s="11"/>
      <c r="J2" s="11"/>
      <c r="K2" s="7">
        <v>1</v>
      </c>
      <c r="L2" s="15"/>
      <c r="M2" s="11"/>
      <c r="N2" s="11"/>
      <c r="O2" s="11"/>
    </row>
    <row r="3" spans="1:17" ht="29.25" customHeight="1" x14ac:dyDescent="0.2">
      <c r="B3" s="11"/>
      <c r="C3" s="11"/>
      <c r="D3" s="11"/>
      <c r="F3" s="16"/>
      <c r="G3" s="11"/>
      <c r="H3" s="11"/>
      <c r="J3" s="11"/>
      <c r="K3" s="17" t="s">
        <v>18</v>
      </c>
      <c r="L3" s="9"/>
      <c r="M3" s="11"/>
      <c r="N3" s="11"/>
      <c r="O3" s="11"/>
    </row>
    <row r="4" spans="1:17" ht="38.25" x14ac:dyDescent="0.2">
      <c r="A4" s="5" t="s">
        <v>22</v>
      </c>
      <c r="B4" s="6" t="s">
        <v>10</v>
      </c>
      <c r="C4" s="6" t="s">
        <v>7</v>
      </c>
      <c r="D4" s="5" t="s">
        <v>14</v>
      </c>
      <c r="E4" s="6" t="s">
        <v>9</v>
      </c>
      <c r="F4" s="12" t="s">
        <v>15</v>
      </c>
      <c r="G4" s="5" t="s">
        <v>0</v>
      </c>
      <c r="H4" s="6" t="s">
        <v>6</v>
      </c>
      <c r="I4" s="6" t="s">
        <v>1</v>
      </c>
      <c r="J4" s="6" t="s">
        <v>16</v>
      </c>
      <c r="K4" s="6" t="s">
        <v>17</v>
      </c>
      <c r="L4" s="8"/>
      <c r="M4" s="4" t="s">
        <v>13</v>
      </c>
      <c r="N4" s="18" t="s">
        <v>7</v>
      </c>
      <c r="O4" s="4" t="s">
        <v>23</v>
      </c>
      <c r="P4" s="3"/>
    </row>
    <row r="5" spans="1:17" ht="9.75" customHeight="1" x14ac:dyDescent="0.2">
      <c r="B5" s="2"/>
      <c r="C5" s="2"/>
      <c r="D5" s="2"/>
      <c r="E5" s="2"/>
      <c r="F5" s="13"/>
      <c r="G5" s="2"/>
      <c r="H5" s="2"/>
      <c r="I5" s="2"/>
      <c r="J5" s="2"/>
      <c r="K5" s="2"/>
      <c r="L5" s="2"/>
      <c r="Q5" s="19"/>
    </row>
    <row r="6" spans="1:17" ht="15" x14ac:dyDescent="0.2">
      <c r="A6" s="20" t="s">
        <v>20</v>
      </c>
      <c r="B6" s="21">
        <f>ROUND(M6/12*$K$2,2)</f>
        <v>1430.64</v>
      </c>
      <c r="C6" s="21">
        <f>ROUND(N6/12*$K$2,2)</f>
        <v>0</v>
      </c>
      <c r="D6" s="22">
        <f>ROUND((B6+C6)/12,2)</f>
        <v>119.22</v>
      </c>
      <c r="E6" s="21">
        <f>ROUND(O6/12*$K$2,2)</f>
        <v>100.76</v>
      </c>
      <c r="F6" s="22">
        <f>28*$K$2</f>
        <v>28</v>
      </c>
      <c r="G6" s="21">
        <f>SUM(B6:F6)</f>
        <v>1678.6200000000001</v>
      </c>
      <c r="H6" s="22">
        <f>(G6-F6+140)/13.5-(G6-F6+140)*0.5%</f>
        <v>123.68541851851853</v>
      </c>
      <c r="I6" s="21">
        <f>ROUND(G6+H6,2)</f>
        <v>1802.31</v>
      </c>
      <c r="J6" s="23">
        <f t="shared" ref="J6:J7" si="0">ROUND(G6*33.663%,2)</f>
        <v>565.07000000000005</v>
      </c>
      <c r="K6" s="24">
        <f t="shared" ref="K6:K7" si="1">I6+J6</f>
        <v>2367.38</v>
      </c>
      <c r="L6" s="25"/>
      <c r="M6" s="23">
        <v>17167.7</v>
      </c>
      <c r="N6" s="23"/>
      <c r="O6" s="23">
        <v>1209.06</v>
      </c>
      <c r="P6" s="26"/>
      <c r="Q6" s="27"/>
    </row>
    <row r="7" spans="1:17" ht="15" x14ac:dyDescent="0.2">
      <c r="A7" s="20" t="s">
        <v>21</v>
      </c>
      <c r="B7" s="21">
        <f t="shared" ref="B7:C10" si="2">ROUND(M7/12*$K$2,2)</f>
        <v>1593.69</v>
      </c>
      <c r="C7" s="21">
        <f t="shared" si="2"/>
        <v>0</v>
      </c>
      <c r="D7" s="22">
        <f t="shared" ref="D7:D10" si="3">ROUND((B7+C7)/12,2)</f>
        <v>132.81</v>
      </c>
      <c r="E7" s="21">
        <f t="shared" ref="E7:E10" si="4">ROUND(O7/12*$K$2,2)</f>
        <v>100.76</v>
      </c>
      <c r="F7" s="22">
        <f>22*$K$2</f>
        <v>22</v>
      </c>
      <c r="G7" s="21">
        <f>SUM(B7:F7)</f>
        <v>1849.26</v>
      </c>
      <c r="H7" s="22">
        <f t="shared" ref="H7:H9" si="5">(G7-F7+140)/13.5-(G7-F7+140)*0.5%</f>
        <v>135.88666296296296</v>
      </c>
      <c r="I7" s="21">
        <f>ROUND(G7+H7,2)</f>
        <v>1985.15</v>
      </c>
      <c r="J7" s="23">
        <f t="shared" si="0"/>
        <v>622.52</v>
      </c>
      <c r="K7" s="24">
        <f t="shared" si="1"/>
        <v>2607.67</v>
      </c>
      <c r="L7" s="25"/>
      <c r="M7" s="23">
        <v>19124.23</v>
      </c>
      <c r="N7" s="23"/>
      <c r="O7" s="23">
        <v>1209.06</v>
      </c>
      <c r="P7" s="26"/>
      <c r="Q7" s="27"/>
    </row>
    <row r="8" spans="1:17" ht="15" x14ac:dyDescent="0.2">
      <c r="A8" s="20" t="s">
        <v>2</v>
      </c>
      <c r="B8" s="21">
        <f t="shared" si="2"/>
        <v>1642.18</v>
      </c>
      <c r="C8" s="21">
        <f t="shared" si="2"/>
        <v>0</v>
      </c>
      <c r="D8" s="22">
        <f t="shared" si="3"/>
        <v>136.85</v>
      </c>
      <c r="E8" s="21">
        <f t="shared" si="4"/>
        <v>136.96</v>
      </c>
      <c r="F8" s="22">
        <f>20*$K$2</f>
        <v>20</v>
      </c>
      <c r="G8" s="21">
        <f t="shared" ref="G8:G10" si="6">SUM(B8:F8)</f>
        <v>1935.99</v>
      </c>
      <c r="H8" s="22">
        <f t="shared" si="5"/>
        <v>142.01560555555557</v>
      </c>
      <c r="I8" s="21">
        <f>ROUND(G8+H8,2)</f>
        <v>2078.0100000000002</v>
      </c>
      <c r="J8" s="23">
        <f>ROUND(G8*33.663%,2)</f>
        <v>651.71</v>
      </c>
      <c r="K8" s="24">
        <f>I8+J8</f>
        <v>2729.7200000000003</v>
      </c>
      <c r="L8" s="25"/>
      <c r="M8" s="23">
        <v>19706.2</v>
      </c>
      <c r="N8" s="23"/>
      <c r="O8" s="23">
        <v>1643.57</v>
      </c>
      <c r="P8" s="26"/>
      <c r="Q8" s="27"/>
    </row>
    <row r="9" spans="1:17" ht="15" x14ac:dyDescent="0.2">
      <c r="A9" s="20" t="s">
        <v>3</v>
      </c>
      <c r="B9" s="21">
        <f t="shared" si="2"/>
        <v>1921.3</v>
      </c>
      <c r="C9" s="21">
        <f t="shared" si="2"/>
        <v>0</v>
      </c>
      <c r="D9" s="22">
        <f t="shared" si="3"/>
        <v>160.11000000000001</v>
      </c>
      <c r="E9" s="21">
        <f t="shared" si="4"/>
        <v>195.84</v>
      </c>
      <c r="F9" s="22">
        <f>9*$K$2</f>
        <v>9</v>
      </c>
      <c r="G9" s="21">
        <f t="shared" si="6"/>
        <v>2286.25</v>
      </c>
      <c r="H9" s="22">
        <f t="shared" si="5"/>
        <v>166.96930555555554</v>
      </c>
      <c r="I9" s="21">
        <f>ROUND(G9+H9,2)</f>
        <v>2453.2199999999998</v>
      </c>
      <c r="J9" s="23">
        <f>ROUND(G9*33.663%,2)</f>
        <v>769.62</v>
      </c>
      <c r="K9" s="24">
        <f>I9+J9</f>
        <v>3222.8399999999997</v>
      </c>
      <c r="L9" s="25"/>
      <c r="M9" s="23">
        <v>23055.63</v>
      </c>
      <c r="N9" s="23"/>
      <c r="O9" s="23">
        <v>2350.06</v>
      </c>
      <c r="P9" s="26"/>
      <c r="Q9" s="27"/>
    </row>
    <row r="10" spans="1:17" ht="15" x14ac:dyDescent="0.2">
      <c r="A10" s="20" t="s">
        <v>4</v>
      </c>
      <c r="B10" s="21">
        <f t="shared" si="2"/>
        <v>2168.7399999999998</v>
      </c>
      <c r="C10" s="21">
        <f t="shared" si="2"/>
        <v>0</v>
      </c>
      <c r="D10" s="22">
        <f t="shared" si="3"/>
        <v>180.73</v>
      </c>
      <c r="E10" s="21">
        <f t="shared" si="4"/>
        <v>234.73</v>
      </c>
      <c r="F10" s="22"/>
      <c r="G10" s="21">
        <f t="shared" si="6"/>
        <v>2584.1999999999998</v>
      </c>
      <c r="H10" s="22">
        <f>(G10-F10+284.08)/13.5-(G10-F10+284.08)*0.5%</f>
        <v>198.12378518518517</v>
      </c>
      <c r="I10" s="21">
        <f>ROUND(G10+H10,2)</f>
        <v>2782.32</v>
      </c>
      <c r="J10" s="23">
        <f>ROUND(G10*33.663%,2)</f>
        <v>869.92</v>
      </c>
      <c r="K10" s="24">
        <f>I10+J10</f>
        <v>3652.2400000000002</v>
      </c>
      <c r="L10" s="25"/>
      <c r="M10" s="23">
        <v>26024.85</v>
      </c>
      <c r="N10" s="23"/>
      <c r="O10" s="23">
        <v>2816.8</v>
      </c>
      <c r="P10" s="26"/>
      <c r="Q10" s="27"/>
    </row>
    <row r="11" spans="1:17" x14ac:dyDescent="0.2">
      <c r="L11" s="25"/>
    </row>
    <row r="12" spans="1:17" ht="29.25" customHeight="1" x14ac:dyDescent="0.2">
      <c r="B12" s="11"/>
      <c r="C12" s="11"/>
      <c r="D12" s="11"/>
      <c r="G12" s="16"/>
      <c r="H12" s="11"/>
      <c r="I12" s="11"/>
      <c r="K12" s="17" t="s">
        <v>19</v>
      </c>
      <c r="L12" s="25"/>
      <c r="M12" s="11"/>
      <c r="N12" s="11"/>
      <c r="O12" s="11"/>
    </row>
    <row r="13" spans="1:17" ht="38.25" x14ac:dyDescent="0.2">
      <c r="A13" s="5" t="s">
        <v>22</v>
      </c>
      <c r="B13" s="6" t="s">
        <v>10</v>
      </c>
      <c r="C13" s="6" t="s">
        <v>7</v>
      </c>
      <c r="D13" s="5" t="s">
        <v>14</v>
      </c>
      <c r="E13" s="6" t="s">
        <v>9</v>
      </c>
      <c r="F13" s="12" t="s">
        <v>15</v>
      </c>
      <c r="G13" s="5" t="s">
        <v>0</v>
      </c>
      <c r="H13" s="6" t="s">
        <v>6</v>
      </c>
      <c r="I13" s="6" t="s">
        <v>1</v>
      </c>
      <c r="J13" s="6" t="s">
        <v>16</v>
      </c>
      <c r="K13" s="6" t="s">
        <v>17</v>
      </c>
      <c r="L13" s="25"/>
      <c r="M13" s="4" t="s">
        <v>13</v>
      </c>
      <c r="N13" s="18" t="s">
        <v>7</v>
      </c>
      <c r="O13" s="4" t="s">
        <v>23</v>
      </c>
      <c r="P13" s="3"/>
    </row>
    <row r="14" spans="1:17" ht="9.75" customHeight="1" x14ac:dyDescent="0.2">
      <c r="B14" s="2"/>
      <c r="C14" s="2"/>
      <c r="D14" s="2"/>
      <c r="E14" s="2"/>
      <c r="F14" s="13"/>
      <c r="G14" s="2"/>
      <c r="H14" s="2"/>
      <c r="I14" s="2"/>
      <c r="J14" s="2"/>
      <c r="K14" s="2"/>
      <c r="L14" s="25"/>
      <c r="Q14" s="19"/>
    </row>
    <row r="15" spans="1:17" ht="15" x14ac:dyDescent="0.2">
      <c r="A15" s="20" t="s">
        <v>20</v>
      </c>
      <c r="B15" s="21">
        <f>ROUND(M15/12*$K$2,2)</f>
        <v>1444.34</v>
      </c>
      <c r="C15" s="21">
        <f>ROUND(N15/12*$K$2,2)</f>
        <v>0</v>
      </c>
      <c r="D15" s="22">
        <f>ROUND((B15+C15)/12,2)</f>
        <v>120.36</v>
      </c>
      <c r="E15" s="21">
        <f>ROUND(O15/12*$K$2,2)</f>
        <v>100.76</v>
      </c>
      <c r="F15" s="22">
        <f>28*$K$2</f>
        <v>28</v>
      </c>
      <c r="G15" s="21">
        <f>SUM(B15:F15)</f>
        <v>1693.4599999999998</v>
      </c>
      <c r="H15" s="22">
        <f>(G15-F15+140)/13.5-(G15-F15+140)*0.5%</f>
        <v>124.71047777777775</v>
      </c>
      <c r="I15" s="21">
        <f>ROUND(G15+H15,2)</f>
        <v>1818.17</v>
      </c>
      <c r="J15" s="23">
        <f t="shared" ref="J15:J16" si="7">ROUND(G15*33.663%,2)</f>
        <v>570.07000000000005</v>
      </c>
      <c r="K15" s="24">
        <f t="shared" ref="K15:K16" si="8">I15+J15</f>
        <v>2388.2400000000002</v>
      </c>
      <c r="L15" s="25"/>
      <c r="M15" s="23">
        <v>17332.099999999999</v>
      </c>
      <c r="N15" s="23"/>
      <c r="O15" s="23">
        <v>1209.06</v>
      </c>
      <c r="P15" s="26"/>
      <c r="Q15" s="27"/>
    </row>
    <row r="16" spans="1:17" ht="15" x14ac:dyDescent="0.2">
      <c r="A16" s="20" t="s">
        <v>21</v>
      </c>
      <c r="B16" s="21">
        <f t="shared" ref="B16:C19" si="9">ROUND(M16/12*$K$2,2)</f>
        <v>1607.39</v>
      </c>
      <c r="C16" s="21">
        <f t="shared" si="9"/>
        <v>0</v>
      </c>
      <c r="D16" s="22">
        <f t="shared" ref="D16:D19" si="10">ROUND((B16+C16)/12,2)</f>
        <v>133.94999999999999</v>
      </c>
      <c r="E16" s="21">
        <f t="shared" ref="E16:E19" si="11">ROUND(O16/12*$K$2,2)</f>
        <v>100.76</v>
      </c>
      <c r="F16" s="22">
        <f>22*$K$2</f>
        <v>22</v>
      </c>
      <c r="G16" s="21">
        <f>SUM(B16:F16)</f>
        <v>1864.1000000000001</v>
      </c>
      <c r="H16" s="22">
        <f t="shared" ref="H16:H18" si="12">(G16-F16+140)/13.5-(G16-F16+140)*0.5%</f>
        <v>136.91172222222221</v>
      </c>
      <c r="I16" s="21">
        <f>ROUND(G16+H16,2)</f>
        <v>2001.01</v>
      </c>
      <c r="J16" s="23">
        <f t="shared" si="7"/>
        <v>627.51</v>
      </c>
      <c r="K16" s="24">
        <f t="shared" si="8"/>
        <v>2628.52</v>
      </c>
      <c r="L16" s="25"/>
      <c r="M16" s="23">
        <v>19288.63</v>
      </c>
      <c r="N16" s="23"/>
      <c r="O16" s="23">
        <v>1209.06</v>
      </c>
      <c r="P16" s="26"/>
      <c r="Q16" s="27"/>
    </row>
    <row r="17" spans="1:17" ht="15" x14ac:dyDescent="0.2">
      <c r="A17" s="20" t="s">
        <v>2</v>
      </c>
      <c r="B17" s="21">
        <f t="shared" si="9"/>
        <v>1656.78</v>
      </c>
      <c r="C17" s="21">
        <f t="shared" si="9"/>
        <v>0</v>
      </c>
      <c r="D17" s="22">
        <f t="shared" si="10"/>
        <v>138.07</v>
      </c>
      <c r="E17" s="21">
        <f t="shared" si="11"/>
        <v>136.96</v>
      </c>
      <c r="F17" s="22">
        <f>20*$K$2</f>
        <v>20</v>
      </c>
      <c r="G17" s="21">
        <f>SUM(B17:E17)</f>
        <v>1931.81</v>
      </c>
      <c r="H17" s="22">
        <f t="shared" si="12"/>
        <v>141.72687592592592</v>
      </c>
      <c r="I17" s="21">
        <f>ROUND(G17+H17,2)</f>
        <v>2073.54</v>
      </c>
      <c r="J17" s="23">
        <f>ROUND(G17*33.663%,2)</f>
        <v>650.30999999999995</v>
      </c>
      <c r="K17" s="24">
        <f>I17+J17</f>
        <v>2723.85</v>
      </c>
      <c r="L17" s="25"/>
      <c r="M17" s="23">
        <v>19881.400000000001</v>
      </c>
      <c r="N17" s="23"/>
      <c r="O17" s="23">
        <v>1643.57</v>
      </c>
      <c r="P17" s="26"/>
      <c r="Q17" s="27"/>
    </row>
    <row r="18" spans="1:17" ht="15" x14ac:dyDescent="0.2">
      <c r="A18" s="20" t="s">
        <v>3</v>
      </c>
      <c r="B18" s="21">
        <f t="shared" si="9"/>
        <v>1938.2</v>
      </c>
      <c r="C18" s="21">
        <f t="shared" si="9"/>
        <v>0</v>
      </c>
      <c r="D18" s="22">
        <f t="shared" si="10"/>
        <v>161.52000000000001</v>
      </c>
      <c r="E18" s="21">
        <f t="shared" si="11"/>
        <v>195.84</v>
      </c>
      <c r="F18" s="22">
        <f>9*$K$2</f>
        <v>9</v>
      </c>
      <c r="G18" s="21">
        <f>SUM(B18:E18)</f>
        <v>2295.5600000000004</v>
      </c>
      <c r="H18" s="22">
        <f t="shared" si="12"/>
        <v>167.61238518518522</v>
      </c>
      <c r="I18" s="21">
        <f>ROUND(G18+H18,2)</f>
        <v>2463.17</v>
      </c>
      <c r="J18" s="23">
        <f>ROUND(G18*33.663%,2)</f>
        <v>772.75</v>
      </c>
      <c r="K18" s="24">
        <f>I18+J18</f>
        <v>3235.92</v>
      </c>
      <c r="L18" s="25"/>
      <c r="M18" s="23">
        <v>23258.43</v>
      </c>
      <c r="N18" s="23"/>
      <c r="O18" s="23">
        <v>2350.06</v>
      </c>
      <c r="P18" s="26"/>
      <c r="Q18" s="27"/>
    </row>
    <row r="19" spans="1:17" ht="15" x14ac:dyDescent="0.2">
      <c r="A19" s="20" t="s">
        <v>4</v>
      </c>
      <c r="B19" s="21">
        <f t="shared" si="9"/>
        <v>2188.2399999999998</v>
      </c>
      <c r="C19" s="21">
        <f t="shared" si="9"/>
        <v>0</v>
      </c>
      <c r="D19" s="22">
        <f t="shared" si="10"/>
        <v>182.35</v>
      </c>
      <c r="E19" s="21">
        <f t="shared" si="11"/>
        <v>234.73</v>
      </c>
      <c r="F19" s="21"/>
      <c r="G19" s="21">
        <f>SUM(B19:E19)</f>
        <v>2605.3199999999997</v>
      </c>
      <c r="H19" s="22">
        <f>(G19-F19+284.08)/13.5-(G19-F19+284.08)*0.5%</f>
        <v>199.58262962962959</v>
      </c>
      <c r="I19" s="21">
        <f>ROUND(G19+H19,2)</f>
        <v>2804.9</v>
      </c>
      <c r="J19" s="23">
        <f>ROUND(G19*33.663%,2)</f>
        <v>877.03</v>
      </c>
      <c r="K19" s="24">
        <f>I19+J19</f>
        <v>3681.9300000000003</v>
      </c>
      <c r="L19" s="25"/>
      <c r="M19" s="23">
        <v>26258.85</v>
      </c>
      <c r="N19" s="23"/>
      <c r="O19" s="23">
        <v>2816.8</v>
      </c>
      <c r="P19" s="26"/>
      <c r="Q19" s="27"/>
    </row>
    <row r="20" spans="1:17" x14ac:dyDescent="0.2">
      <c r="L20" s="25"/>
    </row>
    <row r="21" spans="1:17" ht="29.25" customHeight="1" x14ac:dyDescent="0.2">
      <c r="B21" s="11"/>
      <c r="C21" s="11"/>
      <c r="D21" s="11"/>
      <c r="G21" s="16"/>
      <c r="H21" s="11"/>
      <c r="I21" s="11"/>
      <c r="K21" s="17" t="s">
        <v>24</v>
      </c>
      <c r="L21" s="25"/>
      <c r="M21" s="9"/>
      <c r="N21" s="11"/>
      <c r="O21" s="11"/>
      <c r="P21" s="11"/>
    </row>
    <row r="22" spans="1:17" ht="38.25" x14ac:dyDescent="0.2">
      <c r="A22" s="5" t="s">
        <v>22</v>
      </c>
      <c r="B22" s="6" t="s">
        <v>10</v>
      </c>
      <c r="C22" s="6" t="s">
        <v>7</v>
      </c>
      <c r="D22" s="5" t="s">
        <v>14</v>
      </c>
      <c r="E22" s="6" t="s">
        <v>9</v>
      </c>
      <c r="F22" s="6" t="s">
        <v>15</v>
      </c>
      <c r="G22" s="5" t="s">
        <v>0</v>
      </c>
      <c r="H22" s="6" t="s">
        <v>6</v>
      </c>
      <c r="I22" s="6" t="s">
        <v>1</v>
      </c>
      <c r="J22" s="6" t="s">
        <v>16</v>
      </c>
      <c r="K22" s="6" t="s">
        <v>17</v>
      </c>
      <c r="L22" s="25"/>
      <c r="M22" s="4" t="s">
        <v>13</v>
      </c>
      <c r="N22" s="18" t="s">
        <v>7</v>
      </c>
      <c r="O22" s="4" t="s">
        <v>23</v>
      </c>
      <c r="P22" s="3"/>
    </row>
    <row r="23" spans="1:17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5"/>
      <c r="Q23" s="19"/>
    </row>
    <row r="24" spans="1:17" ht="15" x14ac:dyDescent="0.2">
      <c r="A24" s="20" t="s">
        <v>20</v>
      </c>
      <c r="B24" s="21">
        <f>ROUND(M24/12*$K$2,2)</f>
        <v>1481.44</v>
      </c>
      <c r="C24" s="21">
        <f>ROUND(N24/12*$K$2,2)</f>
        <v>0</v>
      </c>
      <c r="D24" s="22">
        <f>ROUND((B24+C24)/12,2)</f>
        <v>123.45</v>
      </c>
      <c r="E24" s="21">
        <f>ROUND(O24/12*$K$2,2)</f>
        <v>103.85</v>
      </c>
      <c r="F24" s="22">
        <f>28*$K$2</f>
        <v>28</v>
      </c>
      <c r="G24" s="21">
        <f>SUM(B24:F24)</f>
        <v>1736.74</v>
      </c>
      <c r="H24" s="22">
        <f>(G24-F24+140)/13.5-(G24-F24+140)*0.5%</f>
        <v>127.7000037037037</v>
      </c>
      <c r="I24" s="21">
        <f>ROUND(G24+H24,2)</f>
        <v>1864.44</v>
      </c>
      <c r="J24" s="23">
        <f t="shared" ref="J24:J25" si="13">ROUND(G24*33.663%,2)</f>
        <v>584.64</v>
      </c>
      <c r="K24" s="24">
        <f t="shared" ref="K24:K25" si="14">I24+J24</f>
        <v>2449.08</v>
      </c>
      <c r="L24" s="25"/>
      <c r="M24" s="23">
        <v>17777.3</v>
      </c>
      <c r="N24" s="23"/>
      <c r="O24" s="23">
        <v>1246.1600000000001</v>
      </c>
      <c r="P24" s="26"/>
      <c r="Q24" s="27"/>
    </row>
    <row r="25" spans="1:17" ht="15" x14ac:dyDescent="0.2">
      <c r="A25" s="20" t="s">
        <v>21</v>
      </c>
      <c r="B25" s="21">
        <f t="shared" ref="B25:C28" si="15">ROUND(M25/12*$K$2,2)</f>
        <v>1644.49</v>
      </c>
      <c r="C25" s="21">
        <f t="shared" si="15"/>
        <v>0</v>
      </c>
      <c r="D25" s="22">
        <f t="shared" ref="D25:D28" si="16">ROUND((B25+C25)/12,2)</f>
        <v>137.04</v>
      </c>
      <c r="E25" s="21">
        <f t="shared" ref="E25:E28" si="17">ROUND(O25/12*$K$2,2)</f>
        <v>103.85</v>
      </c>
      <c r="F25" s="22">
        <f>22*$K$2</f>
        <v>22</v>
      </c>
      <c r="G25" s="21">
        <f>SUM(B25:F25)</f>
        <v>1907.3799999999999</v>
      </c>
      <c r="H25" s="22">
        <f t="shared" ref="H25:H27" si="18">(G25-F25+140)/13.5-(G25-F25+140)*0.5%</f>
        <v>139.90124814814814</v>
      </c>
      <c r="I25" s="21">
        <f>ROUND(G25+H25,2)</f>
        <v>2047.28</v>
      </c>
      <c r="J25" s="23">
        <f t="shared" si="13"/>
        <v>642.08000000000004</v>
      </c>
      <c r="K25" s="24">
        <f t="shared" si="14"/>
        <v>2689.36</v>
      </c>
      <c r="L25" s="25"/>
      <c r="M25" s="23">
        <v>19733.830000000002</v>
      </c>
      <c r="N25" s="23"/>
      <c r="O25" s="23">
        <v>1246.1600000000001</v>
      </c>
      <c r="P25" s="26"/>
      <c r="Q25" s="27"/>
    </row>
    <row r="26" spans="1:17" ht="15" x14ac:dyDescent="0.2">
      <c r="A26" s="20" t="s">
        <v>2</v>
      </c>
      <c r="B26" s="21">
        <f t="shared" si="15"/>
        <v>1696.18</v>
      </c>
      <c r="C26" s="21">
        <f t="shared" si="15"/>
        <v>0</v>
      </c>
      <c r="D26" s="22">
        <f t="shared" si="16"/>
        <v>141.35</v>
      </c>
      <c r="E26" s="21">
        <f t="shared" si="17"/>
        <v>141.16</v>
      </c>
      <c r="F26" s="22">
        <f>20*$K$2</f>
        <v>20</v>
      </c>
      <c r="G26" s="21">
        <f>SUM(B26:F26)</f>
        <v>1998.69</v>
      </c>
      <c r="H26" s="22">
        <f t="shared" si="18"/>
        <v>146.34655000000001</v>
      </c>
      <c r="I26" s="21">
        <f>ROUND(G26+H26,2)</f>
        <v>2145.04</v>
      </c>
      <c r="J26" s="23">
        <f>ROUND(G26*33.663%,2)</f>
        <v>672.82</v>
      </c>
      <c r="K26" s="24">
        <f>I26+J26</f>
        <v>2817.86</v>
      </c>
      <c r="L26" s="25"/>
      <c r="M26" s="23">
        <v>20354.2</v>
      </c>
      <c r="N26" s="23"/>
      <c r="O26" s="23">
        <v>1693.97</v>
      </c>
      <c r="P26" s="26"/>
      <c r="Q26" s="27"/>
    </row>
    <row r="27" spans="1:17" ht="15" x14ac:dyDescent="0.2">
      <c r="A27" s="20" t="s">
        <v>3</v>
      </c>
      <c r="B27" s="21">
        <f t="shared" si="15"/>
        <v>1983.9</v>
      </c>
      <c r="C27" s="21">
        <f t="shared" si="15"/>
        <v>0</v>
      </c>
      <c r="D27" s="22">
        <f t="shared" si="16"/>
        <v>165.33</v>
      </c>
      <c r="E27" s="21">
        <f t="shared" si="17"/>
        <v>201.85</v>
      </c>
      <c r="F27" s="22">
        <f>9*$K$2</f>
        <v>9</v>
      </c>
      <c r="G27" s="21">
        <f>SUM(B27:F27)</f>
        <v>2360.08</v>
      </c>
      <c r="H27" s="22">
        <f t="shared" si="18"/>
        <v>172.06904444444444</v>
      </c>
      <c r="I27" s="21">
        <f>ROUND(G27+H27,2)</f>
        <v>2532.15</v>
      </c>
      <c r="J27" s="23">
        <f>ROUND(G27*33.663%,2)</f>
        <v>794.47</v>
      </c>
      <c r="K27" s="24">
        <f>I27+J27</f>
        <v>3326.62</v>
      </c>
      <c r="L27" s="25"/>
      <c r="M27" s="23">
        <v>23806.83</v>
      </c>
      <c r="N27" s="23"/>
      <c r="O27" s="23">
        <v>2422.16</v>
      </c>
      <c r="P27" s="26"/>
      <c r="Q27" s="27"/>
    </row>
    <row r="28" spans="1:17" ht="15" x14ac:dyDescent="0.2">
      <c r="A28" s="20" t="s">
        <v>4</v>
      </c>
      <c r="B28" s="21">
        <f t="shared" si="15"/>
        <v>2240.84</v>
      </c>
      <c r="C28" s="21">
        <f t="shared" si="15"/>
        <v>0</v>
      </c>
      <c r="D28" s="22">
        <f t="shared" si="16"/>
        <v>186.74</v>
      </c>
      <c r="E28" s="21">
        <f t="shared" si="17"/>
        <v>242.45</v>
      </c>
      <c r="F28" s="21"/>
      <c r="G28" s="21">
        <f>SUM(B28:F28)</f>
        <v>2670.0299999999997</v>
      </c>
      <c r="H28" s="22">
        <f>(G28-F28+284.08)/13.5-(G28-F28+284.08)*0.5%</f>
        <v>204.05241296296296</v>
      </c>
      <c r="I28" s="21">
        <f>ROUND(G28+H28,2)</f>
        <v>2874.08</v>
      </c>
      <c r="J28" s="23">
        <f>ROUND(G28*33.663%,2)</f>
        <v>898.81</v>
      </c>
      <c r="K28" s="24">
        <f>I28+J28</f>
        <v>3772.89</v>
      </c>
      <c r="L28" s="25"/>
      <c r="M28" s="23">
        <v>26890.05</v>
      </c>
      <c r="N28" s="23"/>
      <c r="O28" s="23">
        <v>2909.4</v>
      </c>
      <c r="P28" s="26"/>
      <c r="Q28" s="27"/>
    </row>
    <row r="29" spans="1:17" x14ac:dyDescent="0.2">
      <c r="L29" s="25"/>
    </row>
    <row r="30" spans="1:17" ht="29.25" customHeight="1" x14ac:dyDescent="0.2">
      <c r="B30" s="11"/>
      <c r="C30" s="11"/>
      <c r="D30" s="11"/>
      <c r="G30" s="16"/>
      <c r="H30" s="11"/>
      <c r="I30" s="11"/>
      <c r="K30" s="17" t="s">
        <v>25</v>
      </c>
      <c r="L30" s="25"/>
      <c r="M30" s="9"/>
      <c r="N30" s="11"/>
      <c r="O30" s="11"/>
      <c r="P30" s="11"/>
    </row>
    <row r="31" spans="1:17" ht="38.25" x14ac:dyDescent="0.2">
      <c r="A31" s="5" t="s">
        <v>22</v>
      </c>
      <c r="B31" s="6" t="s">
        <v>10</v>
      </c>
      <c r="C31" s="6" t="s">
        <v>7</v>
      </c>
      <c r="D31" s="5" t="s">
        <v>14</v>
      </c>
      <c r="E31" s="6" t="s">
        <v>9</v>
      </c>
      <c r="F31" s="6" t="s">
        <v>15</v>
      </c>
      <c r="G31" s="5" t="s">
        <v>0</v>
      </c>
      <c r="H31" s="6" t="s">
        <v>6</v>
      </c>
      <c r="I31" s="6" t="s">
        <v>1</v>
      </c>
      <c r="J31" s="6" t="s">
        <v>16</v>
      </c>
      <c r="K31" s="6" t="s">
        <v>17</v>
      </c>
      <c r="L31" s="25"/>
      <c r="M31" s="4" t="s">
        <v>13</v>
      </c>
      <c r="N31" s="18" t="s">
        <v>7</v>
      </c>
      <c r="O31" s="4" t="s">
        <v>23</v>
      </c>
      <c r="P31" s="3"/>
    </row>
    <row r="32" spans="1:17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5"/>
      <c r="Q32" s="19"/>
    </row>
    <row r="33" spans="1:17" ht="15" x14ac:dyDescent="0.2">
      <c r="A33" s="20" t="s">
        <v>20</v>
      </c>
      <c r="B33" s="21">
        <f>ROUND(M33/12*$K$2,2)</f>
        <v>1481.44</v>
      </c>
      <c r="C33" s="21">
        <f>ROUND(N33/12*$K$2,2)</f>
        <v>4.4400000000000004</v>
      </c>
      <c r="D33" s="22">
        <f>ROUND((B33+C33)/12,2)</f>
        <v>123.82</v>
      </c>
      <c r="E33" s="21">
        <f>ROUND(O33/12*$K$2,2)</f>
        <v>103.85</v>
      </c>
      <c r="F33" s="22">
        <f>28*$K$2</f>
        <v>28</v>
      </c>
      <c r="G33" s="21">
        <f>SUM(B33:F33)</f>
        <v>1741.55</v>
      </c>
      <c r="H33" s="22">
        <f>(G33-F33+140)/13.5-(G33-F33+140)*0.5%</f>
        <v>128.03224999999998</v>
      </c>
      <c r="I33" s="21">
        <f>ROUND(G33+H33,2)</f>
        <v>1869.58</v>
      </c>
      <c r="J33" s="23">
        <f t="shared" ref="J33:J34" si="19">ROUND(G33*33.663%,2)</f>
        <v>586.26</v>
      </c>
      <c r="K33" s="24">
        <f t="shared" ref="K33:K34" si="20">I33+J33</f>
        <v>2455.84</v>
      </c>
      <c r="L33" s="25"/>
      <c r="M33" s="23">
        <v>17777.3</v>
      </c>
      <c r="N33" s="23">
        <v>53.28</v>
      </c>
      <c r="O33" s="23">
        <v>1246.1600000000001</v>
      </c>
      <c r="P33" s="26"/>
      <c r="Q33" s="27"/>
    </row>
    <row r="34" spans="1:17" ht="15" x14ac:dyDescent="0.2">
      <c r="A34" s="20" t="s">
        <v>21</v>
      </c>
      <c r="B34" s="21">
        <f t="shared" ref="B34:C37" si="21">ROUND(M34/12*$K$2,2)</f>
        <v>1644.49</v>
      </c>
      <c r="C34" s="21">
        <f t="shared" si="21"/>
        <v>4.93</v>
      </c>
      <c r="D34" s="22">
        <f t="shared" ref="D34:D37" si="22">ROUND((B34+C34)/12,2)</f>
        <v>137.44999999999999</v>
      </c>
      <c r="E34" s="21">
        <f t="shared" ref="E34:E37" si="23">ROUND(O34/12*$K$2,2)</f>
        <v>103.85</v>
      </c>
      <c r="F34" s="22">
        <f>22*$K$2</f>
        <v>22</v>
      </c>
      <c r="G34" s="21">
        <f>SUM(B34:F34)</f>
        <v>1912.72</v>
      </c>
      <c r="H34" s="22">
        <f t="shared" ref="H34:H36" si="24">(G34-F34+140)/13.5-(G34-F34+140)*0.5%</f>
        <v>140.27010370370368</v>
      </c>
      <c r="I34" s="21">
        <f>ROUND(G34+H34,2)</f>
        <v>2052.9899999999998</v>
      </c>
      <c r="J34" s="23">
        <f t="shared" si="19"/>
        <v>643.88</v>
      </c>
      <c r="K34" s="24">
        <f t="shared" si="20"/>
        <v>2696.87</v>
      </c>
      <c r="L34" s="25"/>
      <c r="M34" s="23">
        <v>19733.830000000002</v>
      </c>
      <c r="N34" s="23">
        <v>59.16</v>
      </c>
      <c r="O34" s="23">
        <v>1246.1600000000001</v>
      </c>
      <c r="P34" s="26"/>
      <c r="Q34" s="27"/>
    </row>
    <row r="35" spans="1:17" ht="15" x14ac:dyDescent="0.2">
      <c r="A35" s="20" t="s">
        <v>2</v>
      </c>
      <c r="B35" s="21">
        <f t="shared" si="21"/>
        <v>1696.18</v>
      </c>
      <c r="C35" s="21">
        <f t="shared" si="21"/>
        <v>5.09</v>
      </c>
      <c r="D35" s="22">
        <f t="shared" si="22"/>
        <v>141.77000000000001</v>
      </c>
      <c r="E35" s="21">
        <f t="shared" si="23"/>
        <v>141.16</v>
      </c>
      <c r="F35" s="22">
        <f>20*$K$2</f>
        <v>20</v>
      </c>
      <c r="G35" s="21">
        <f>SUM(B35:F35)</f>
        <v>2004.2</v>
      </c>
      <c r="H35" s="22">
        <f t="shared" si="24"/>
        <v>146.72714814814813</v>
      </c>
      <c r="I35" s="21">
        <f>ROUND(G35+H35,2)</f>
        <v>2150.9299999999998</v>
      </c>
      <c r="J35" s="23">
        <f>ROUND(G35*33.663%,2)</f>
        <v>674.67</v>
      </c>
      <c r="K35" s="24">
        <f>I35+J35</f>
        <v>2825.6</v>
      </c>
      <c r="L35" s="25"/>
      <c r="M35" s="23">
        <v>20354.2</v>
      </c>
      <c r="N35" s="23">
        <v>61.08</v>
      </c>
      <c r="O35" s="23">
        <v>1693.97</v>
      </c>
      <c r="P35" s="26"/>
      <c r="Q35" s="27"/>
    </row>
    <row r="36" spans="1:17" ht="15" x14ac:dyDescent="0.2">
      <c r="A36" s="20" t="s">
        <v>3</v>
      </c>
      <c r="B36" s="21">
        <f t="shared" si="21"/>
        <v>1983.9</v>
      </c>
      <c r="C36" s="21">
        <f t="shared" si="21"/>
        <v>5.95</v>
      </c>
      <c r="D36" s="22">
        <f t="shared" si="22"/>
        <v>165.82</v>
      </c>
      <c r="E36" s="21">
        <f t="shared" si="23"/>
        <v>201.85</v>
      </c>
      <c r="F36" s="22">
        <f>9*$K$2</f>
        <v>9</v>
      </c>
      <c r="G36" s="21">
        <f>SUM(B36:F36)</f>
        <v>2366.52</v>
      </c>
      <c r="H36" s="22">
        <f t="shared" si="24"/>
        <v>172.51388148148146</v>
      </c>
      <c r="I36" s="21">
        <f>ROUND(G36+H36,2)</f>
        <v>2539.0300000000002</v>
      </c>
      <c r="J36" s="23">
        <f>ROUND(G36*33.663%,2)</f>
        <v>796.64</v>
      </c>
      <c r="K36" s="24">
        <f>I36+J36</f>
        <v>3335.67</v>
      </c>
      <c r="L36" s="25"/>
      <c r="M36" s="23">
        <v>23806.83</v>
      </c>
      <c r="N36" s="23">
        <v>71.400000000000006</v>
      </c>
      <c r="O36" s="23">
        <v>2422.16</v>
      </c>
      <c r="P36" s="26"/>
      <c r="Q36" s="27"/>
    </row>
    <row r="37" spans="1:17" ht="15" x14ac:dyDescent="0.2">
      <c r="A37" s="20" t="s">
        <v>4</v>
      </c>
      <c r="B37" s="21">
        <f t="shared" si="21"/>
        <v>2240.84</v>
      </c>
      <c r="C37" s="21">
        <f t="shared" si="21"/>
        <v>6.72</v>
      </c>
      <c r="D37" s="22">
        <f t="shared" si="22"/>
        <v>187.3</v>
      </c>
      <c r="E37" s="21">
        <f t="shared" si="23"/>
        <v>242.45</v>
      </c>
      <c r="F37" s="21"/>
      <c r="G37" s="21">
        <f>SUM(B37:F37)</f>
        <v>2677.31</v>
      </c>
      <c r="H37" s="22">
        <f>(G37-F37+284.08)/13.5-(G37-F37+284.08)*0.5%</f>
        <v>204.55527222222221</v>
      </c>
      <c r="I37" s="21">
        <f>ROUND(G37+H37,2)</f>
        <v>2881.87</v>
      </c>
      <c r="J37" s="23">
        <f>ROUND(G37*33.663%,2)</f>
        <v>901.26</v>
      </c>
      <c r="K37" s="24">
        <f>I37+J37</f>
        <v>3783.13</v>
      </c>
      <c r="L37" s="25"/>
      <c r="M37" s="23">
        <v>26890.05</v>
      </c>
      <c r="N37" s="23">
        <v>80.64</v>
      </c>
      <c r="O37" s="23">
        <v>2909.4</v>
      </c>
      <c r="P37" s="26"/>
      <c r="Q37" s="27"/>
    </row>
    <row r="38" spans="1:17" x14ac:dyDescent="0.2">
      <c r="L38" s="25"/>
    </row>
    <row r="39" spans="1:17" ht="29.25" customHeight="1" x14ac:dyDescent="0.2">
      <c r="B39" s="11"/>
      <c r="C39" s="11"/>
      <c r="D39" s="11"/>
      <c r="G39" s="16"/>
      <c r="H39" s="11"/>
      <c r="I39" s="11"/>
      <c r="K39" s="17" t="s">
        <v>27</v>
      </c>
      <c r="L39" s="25"/>
      <c r="M39" s="9"/>
      <c r="N39" s="11"/>
      <c r="O39" s="11"/>
      <c r="P39" s="11"/>
    </row>
    <row r="40" spans="1:17" ht="38.25" x14ac:dyDescent="0.2">
      <c r="A40" s="5" t="s">
        <v>22</v>
      </c>
      <c r="B40" s="6" t="s">
        <v>10</v>
      </c>
      <c r="C40" s="6" t="s">
        <v>7</v>
      </c>
      <c r="D40" s="5" t="s">
        <v>14</v>
      </c>
      <c r="E40" s="6" t="s">
        <v>9</v>
      </c>
      <c r="F40" s="6" t="s">
        <v>15</v>
      </c>
      <c r="G40" s="5" t="s">
        <v>0</v>
      </c>
      <c r="H40" s="6" t="s">
        <v>6</v>
      </c>
      <c r="I40" s="6" t="s">
        <v>1</v>
      </c>
      <c r="J40" s="6" t="s">
        <v>16</v>
      </c>
      <c r="K40" s="6" t="s">
        <v>17</v>
      </c>
      <c r="L40" s="25"/>
      <c r="M40" s="4" t="s">
        <v>13</v>
      </c>
      <c r="N40" s="18" t="s">
        <v>7</v>
      </c>
      <c r="O40" s="4" t="s">
        <v>23</v>
      </c>
      <c r="P40" s="3"/>
    </row>
    <row r="41" spans="1:17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5"/>
      <c r="Q41" s="19"/>
    </row>
    <row r="42" spans="1:17" ht="15" x14ac:dyDescent="0.2">
      <c r="A42" s="20" t="s">
        <v>20</v>
      </c>
      <c r="B42" s="21">
        <f>ROUND(M42/12*$K$2,2)</f>
        <v>1481.44</v>
      </c>
      <c r="C42" s="21">
        <f>ROUND(N42/12*$K$2,2)</f>
        <v>7.41</v>
      </c>
      <c r="D42" s="22">
        <f>ROUND((B42+C42)/12,2)</f>
        <v>124.07</v>
      </c>
      <c r="E42" s="21">
        <f>ROUND(O42/12*$K$2,2)</f>
        <v>103.85</v>
      </c>
      <c r="F42" s="22">
        <f>28*$K$2</f>
        <v>28</v>
      </c>
      <c r="G42" s="21">
        <f>SUM(B42:F42)</f>
        <v>1744.77</v>
      </c>
      <c r="H42" s="22">
        <f>(G42-F42+140)/13.5-(G42-F42+140)*0.5%</f>
        <v>128.25466851851851</v>
      </c>
      <c r="I42" s="21">
        <f>ROUND(G42+H42,2)</f>
        <v>1873.02</v>
      </c>
      <c r="J42" s="23">
        <f t="shared" ref="J42:J43" si="25">ROUND(G42*33.663%,2)</f>
        <v>587.34</v>
      </c>
      <c r="K42" s="24">
        <f>I42+J42</f>
        <v>2460.36</v>
      </c>
      <c r="L42" s="25"/>
      <c r="M42" s="23">
        <v>17777.3</v>
      </c>
      <c r="N42" s="23">
        <v>88.92</v>
      </c>
      <c r="O42" s="23">
        <v>1246.1600000000001</v>
      </c>
      <c r="P42" s="26"/>
      <c r="Q42" s="27"/>
    </row>
    <row r="43" spans="1:17" ht="15" x14ac:dyDescent="0.2">
      <c r="A43" s="20" t="s">
        <v>21</v>
      </c>
      <c r="B43" s="21">
        <f t="shared" ref="B43:C46" si="26">ROUND(M43/12*$K$2,2)</f>
        <v>1644.49</v>
      </c>
      <c r="C43" s="21">
        <f t="shared" si="26"/>
        <v>8.2200000000000006</v>
      </c>
      <c r="D43" s="22">
        <f t="shared" ref="D43:D46" si="27">ROUND((B43+C43)/12,2)</f>
        <v>137.72999999999999</v>
      </c>
      <c r="E43" s="21">
        <f t="shared" ref="E43:E46" si="28">ROUND(O43/12*$K$2,2)</f>
        <v>103.85</v>
      </c>
      <c r="F43" s="22">
        <f>22*$K$2</f>
        <v>22</v>
      </c>
      <c r="G43" s="21">
        <f>SUM(B43:F43)</f>
        <v>1916.29</v>
      </c>
      <c r="H43" s="22">
        <f t="shared" ref="H43:H45" si="29">(G43-F43+140)/13.5-(G43-F43+140)*0.5%</f>
        <v>140.51669814814815</v>
      </c>
      <c r="I43" s="21">
        <f>ROUND(G43+H43,2)</f>
        <v>2056.81</v>
      </c>
      <c r="J43" s="23">
        <f t="shared" si="25"/>
        <v>645.08000000000004</v>
      </c>
      <c r="K43" s="24">
        <f t="shared" ref="K43" si="30">I43+J43</f>
        <v>2701.89</v>
      </c>
      <c r="L43" s="25"/>
      <c r="M43" s="23">
        <v>19733.830000000002</v>
      </c>
      <c r="N43" s="23">
        <v>98.64</v>
      </c>
      <c r="O43" s="23">
        <v>1246.1600000000001</v>
      </c>
      <c r="P43" s="26"/>
      <c r="Q43" s="27"/>
    </row>
    <row r="44" spans="1:17" ht="15" x14ac:dyDescent="0.2">
      <c r="A44" s="20" t="s">
        <v>2</v>
      </c>
      <c r="B44" s="21">
        <f t="shared" si="26"/>
        <v>1696.18</v>
      </c>
      <c r="C44" s="21">
        <f t="shared" si="26"/>
        <v>8.48</v>
      </c>
      <c r="D44" s="22">
        <f t="shared" si="27"/>
        <v>142.06</v>
      </c>
      <c r="E44" s="21">
        <f t="shared" si="28"/>
        <v>141.16</v>
      </c>
      <c r="F44" s="22">
        <f>20*$K$2</f>
        <v>20</v>
      </c>
      <c r="G44" s="21">
        <f>SUM(B44:F44)</f>
        <v>2007.88</v>
      </c>
      <c r="H44" s="22">
        <f t="shared" si="29"/>
        <v>146.98134074074076</v>
      </c>
      <c r="I44" s="21">
        <f>ROUND(G44+H44,2)</f>
        <v>2154.86</v>
      </c>
      <c r="J44" s="23">
        <f>ROUND(G44*33.663%,2)</f>
        <v>675.91</v>
      </c>
      <c r="K44" s="24">
        <f>I44+J44</f>
        <v>2830.77</v>
      </c>
      <c r="L44" s="25"/>
      <c r="M44" s="23">
        <v>20354.2</v>
      </c>
      <c r="N44" s="23">
        <v>101.76</v>
      </c>
      <c r="O44" s="23">
        <v>1693.97</v>
      </c>
      <c r="P44" s="26"/>
      <c r="Q44" s="27"/>
    </row>
    <row r="45" spans="1:17" ht="15" x14ac:dyDescent="0.2">
      <c r="A45" s="20" t="s">
        <v>3</v>
      </c>
      <c r="B45" s="21">
        <f t="shared" si="26"/>
        <v>1983.9</v>
      </c>
      <c r="C45" s="21">
        <f t="shared" si="26"/>
        <v>9.92</v>
      </c>
      <c r="D45" s="22">
        <f t="shared" si="27"/>
        <v>166.15</v>
      </c>
      <c r="E45" s="21">
        <f t="shared" si="28"/>
        <v>201.85</v>
      </c>
      <c r="F45" s="22">
        <f>9*$K$2</f>
        <v>9</v>
      </c>
      <c r="G45" s="21">
        <f>SUM(B45:F45)</f>
        <v>2370.8200000000002</v>
      </c>
      <c r="H45" s="22">
        <f t="shared" si="29"/>
        <v>172.81090000000003</v>
      </c>
      <c r="I45" s="21">
        <f>ROUND(G45+H45,2)</f>
        <v>2543.63</v>
      </c>
      <c r="J45" s="23">
        <f>ROUND(G45*33.663%,2)</f>
        <v>798.09</v>
      </c>
      <c r="K45" s="24">
        <f>I45+J45</f>
        <v>3341.7200000000003</v>
      </c>
      <c r="L45" s="25"/>
      <c r="M45" s="23">
        <v>23806.83</v>
      </c>
      <c r="N45" s="23">
        <v>119.04</v>
      </c>
      <c r="O45" s="23">
        <v>2422.16</v>
      </c>
      <c r="P45" s="26"/>
      <c r="Q45" s="27"/>
    </row>
    <row r="46" spans="1:17" ht="15" x14ac:dyDescent="0.2">
      <c r="A46" s="20" t="s">
        <v>4</v>
      </c>
      <c r="B46" s="21">
        <f t="shared" si="26"/>
        <v>2240.84</v>
      </c>
      <c r="C46" s="21">
        <f t="shared" si="26"/>
        <v>11.2</v>
      </c>
      <c r="D46" s="22">
        <f t="shared" si="27"/>
        <v>187.67</v>
      </c>
      <c r="E46" s="21">
        <f t="shared" si="28"/>
        <v>242.45</v>
      </c>
      <c r="F46" s="21"/>
      <c r="G46" s="21">
        <f>SUM(B46:F46)</f>
        <v>2682.16</v>
      </c>
      <c r="H46" s="22">
        <f>(G46-F46+284.08)/13.5-(G46-F46+284.08)*0.5%</f>
        <v>204.89028148148148</v>
      </c>
      <c r="I46" s="21">
        <f>ROUND(G46+H46,2)</f>
        <v>2887.05</v>
      </c>
      <c r="J46" s="23">
        <f>ROUND(G46*33.663%,2)</f>
        <v>902.9</v>
      </c>
      <c r="K46" s="24">
        <f>I46+J46</f>
        <v>3789.9500000000003</v>
      </c>
      <c r="L46" s="25"/>
      <c r="M46" s="23">
        <v>26890.05</v>
      </c>
      <c r="N46" s="23">
        <v>134.4</v>
      </c>
      <c r="O46" s="23">
        <v>2909.4</v>
      </c>
      <c r="P46" s="26"/>
      <c r="Q46" s="27"/>
    </row>
    <row r="47" spans="1:17" x14ac:dyDescent="0.2">
      <c r="L47" s="25"/>
    </row>
    <row r="48" spans="1:17" ht="29.25" customHeight="1" x14ac:dyDescent="0.2">
      <c r="B48" s="11"/>
      <c r="C48" s="11"/>
      <c r="D48" s="11"/>
      <c r="G48" s="16"/>
      <c r="H48" s="11"/>
      <c r="I48" s="11"/>
      <c r="K48" s="17" t="s">
        <v>30</v>
      </c>
      <c r="L48" s="25"/>
      <c r="M48" s="9"/>
      <c r="N48" s="11"/>
      <c r="O48" s="11"/>
      <c r="P48" s="11"/>
    </row>
    <row r="49" spans="1:17" ht="89.25" x14ac:dyDescent="0.2">
      <c r="A49" s="5" t="s">
        <v>22</v>
      </c>
      <c r="B49" s="6" t="s">
        <v>10</v>
      </c>
      <c r="C49" s="6" t="s">
        <v>7</v>
      </c>
      <c r="D49" s="5" t="s">
        <v>14</v>
      </c>
      <c r="E49" s="6" t="s">
        <v>9</v>
      </c>
      <c r="F49" s="6" t="s">
        <v>29</v>
      </c>
      <c r="G49" s="5" t="s">
        <v>0</v>
      </c>
      <c r="H49" s="6" t="s">
        <v>6</v>
      </c>
      <c r="I49" s="6" t="s">
        <v>1</v>
      </c>
      <c r="J49" s="6" t="s">
        <v>16</v>
      </c>
      <c r="K49" s="6" t="s">
        <v>17</v>
      </c>
      <c r="L49" s="25"/>
      <c r="M49" s="4" t="s">
        <v>13</v>
      </c>
      <c r="N49" s="18" t="s">
        <v>7</v>
      </c>
      <c r="O49" s="4" t="s">
        <v>23</v>
      </c>
      <c r="P49" s="3"/>
    </row>
    <row r="50" spans="1:17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5"/>
      <c r="Q50" s="19"/>
    </row>
    <row r="51" spans="1:17" ht="15" x14ac:dyDescent="0.2">
      <c r="A51" s="20" t="s">
        <v>20</v>
      </c>
      <c r="B51" s="21">
        <f>ROUND(M51/12*$K$2,2)</f>
        <v>1481.44</v>
      </c>
      <c r="C51" s="21">
        <f>ROUND(N51/12*$K$2,2)</f>
        <v>7.41</v>
      </c>
      <c r="D51" s="22">
        <f>ROUND((B51+C51)/12,2)</f>
        <v>124.07</v>
      </c>
      <c r="E51" s="21">
        <f>ROUND(O51/12*$K$2,2)</f>
        <v>103.85</v>
      </c>
      <c r="F51" s="22">
        <f>(28+22.22)*$K$2</f>
        <v>50.22</v>
      </c>
      <c r="G51" s="21">
        <f>SUM(B51:F51)</f>
        <v>1766.99</v>
      </c>
      <c r="H51" s="22">
        <f>(G51-F51+140)/13.5-(G51-F51+140)*0.5%</f>
        <v>128.25466851851851</v>
      </c>
      <c r="I51" s="21">
        <f>ROUND(G51+H51,2)</f>
        <v>1895.24</v>
      </c>
      <c r="J51" s="23">
        <f t="shared" ref="J51:J52" si="31">ROUND(G51*33.663%,2)</f>
        <v>594.82000000000005</v>
      </c>
      <c r="K51" s="24">
        <f>I51+J51</f>
        <v>2490.06</v>
      </c>
      <c r="L51" s="25"/>
      <c r="M51" s="23">
        <v>17777.3</v>
      </c>
      <c r="N51" s="23">
        <v>88.92</v>
      </c>
      <c r="O51" s="23">
        <v>1246.1600000000001</v>
      </c>
      <c r="P51" s="26"/>
      <c r="Q51" s="27"/>
    </row>
    <row r="52" spans="1:17" ht="15" x14ac:dyDescent="0.2">
      <c r="A52" s="20" t="s">
        <v>21</v>
      </c>
      <c r="B52" s="21">
        <f t="shared" ref="B52:B55" si="32">ROUND(M52/12*$K$2,2)</f>
        <v>1644.49</v>
      </c>
      <c r="C52" s="21">
        <f t="shared" ref="C52:C55" si="33">ROUND(N52/12*$K$2,2)</f>
        <v>8.2200000000000006</v>
      </c>
      <c r="D52" s="22">
        <f t="shared" ref="D52:D55" si="34">ROUND((B52+C52)/12,2)</f>
        <v>137.72999999999999</v>
      </c>
      <c r="E52" s="21">
        <f>ROUND(O52/12*$K$2,2)</f>
        <v>103.85</v>
      </c>
      <c r="F52" s="22">
        <f>(22+24.67)*$K$2</f>
        <v>46.67</v>
      </c>
      <c r="G52" s="21">
        <f>SUM(B52:F52)</f>
        <v>1940.96</v>
      </c>
      <c r="H52" s="22">
        <f t="shared" ref="H52:H54" si="35">(G52-F52+140)/13.5-(G52-F52+140)*0.5%</f>
        <v>140.51669814814815</v>
      </c>
      <c r="I52" s="21">
        <f>ROUND(G52+H52,2)</f>
        <v>2081.48</v>
      </c>
      <c r="J52" s="23">
        <f t="shared" si="31"/>
        <v>653.39</v>
      </c>
      <c r="K52" s="24">
        <f t="shared" ref="K52" si="36">I52+J52</f>
        <v>2734.87</v>
      </c>
      <c r="L52" s="25"/>
      <c r="M52" s="23">
        <v>19733.830000000002</v>
      </c>
      <c r="N52" s="23">
        <v>98.64</v>
      </c>
      <c r="O52" s="23">
        <v>1246.1600000000001</v>
      </c>
      <c r="P52" s="26"/>
      <c r="Q52" s="27"/>
    </row>
    <row r="53" spans="1:17" ht="15" x14ac:dyDescent="0.2">
      <c r="A53" s="20" t="s">
        <v>2</v>
      </c>
      <c r="B53" s="21">
        <f t="shared" si="32"/>
        <v>1696.18</v>
      </c>
      <c r="C53" s="21">
        <f t="shared" si="33"/>
        <v>8.48</v>
      </c>
      <c r="D53" s="22">
        <f t="shared" si="34"/>
        <v>142.06</v>
      </c>
      <c r="E53" s="21">
        <f>ROUND(O53/12*$K$2,2)</f>
        <v>141.16</v>
      </c>
      <c r="F53" s="22">
        <f>(20+25.44)*$K$2</f>
        <v>45.44</v>
      </c>
      <c r="G53" s="21">
        <f>SUM(B53:F53)</f>
        <v>2033.3200000000002</v>
      </c>
      <c r="H53" s="22">
        <f t="shared" si="35"/>
        <v>146.98134074074076</v>
      </c>
      <c r="I53" s="21">
        <f>ROUND(G53+H53,2)</f>
        <v>2180.3000000000002</v>
      </c>
      <c r="J53" s="23">
        <f>ROUND(G53*33.663%,2)</f>
        <v>684.48</v>
      </c>
      <c r="K53" s="24">
        <f>I53+J53</f>
        <v>2864.78</v>
      </c>
      <c r="L53" s="25"/>
      <c r="M53" s="23">
        <v>20354.2</v>
      </c>
      <c r="N53" s="23">
        <v>101.76</v>
      </c>
      <c r="O53" s="23">
        <v>1693.97</v>
      </c>
      <c r="P53" s="26"/>
      <c r="Q53" s="27"/>
    </row>
    <row r="54" spans="1:17" ht="15" x14ac:dyDescent="0.2">
      <c r="A54" s="20" t="s">
        <v>3</v>
      </c>
      <c r="B54" s="21">
        <f t="shared" si="32"/>
        <v>1983.9</v>
      </c>
      <c r="C54" s="21">
        <f t="shared" si="33"/>
        <v>9.92</v>
      </c>
      <c r="D54" s="22">
        <f t="shared" si="34"/>
        <v>166.15</v>
      </c>
      <c r="E54" s="21">
        <f>ROUND(O54/12*$K$2,2)</f>
        <v>201.85</v>
      </c>
      <c r="F54" s="22">
        <f>(9+29.76)*$K$2</f>
        <v>38.760000000000005</v>
      </c>
      <c r="G54" s="21">
        <f>SUM(B54:F54)</f>
        <v>2400.5800000000004</v>
      </c>
      <c r="H54" s="22">
        <f t="shared" si="35"/>
        <v>172.81090000000003</v>
      </c>
      <c r="I54" s="21">
        <f>ROUND(G54+H54,2)</f>
        <v>2573.39</v>
      </c>
      <c r="J54" s="23">
        <f>ROUND(G54*33.663%,2)</f>
        <v>808.11</v>
      </c>
      <c r="K54" s="24">
        <f>I54+J54</f>
        <v>3381.5</v>
      </c>
      <c r="L54" s="25"/>
      <c r="M54" s="23">
        <v>23806.83</v>
      </c>
      <c r="N54" s="23">
        <v>119.04</v>
      </c>
      <c r="O54" s="23">
        <v>2422.16</v>
      </c>
      <c r="P54" s="26"/>
      <c r="Q54" s="27"/>
    </row>
    <row r="55" spans="1:17" ht="15" x14ac:dyDescent="0.2">
      <c r="A55" s="20" t="s">
        <v>4</v>
      </c>
      <c r="B55" s="21">
        <f t="shared" si="32"/>
        <v>2240.84</v>
      </c>
      <c r="C55" s="21">
        <f t="shared" si="33"/>
        <v>11.2</v>
      </c>
      <c r="D55" s="22">
        <f t="shared" si="34"/>
        <v>187.67</v>
      </c>
      <c r="E55" s="21">
        <f>ROUND(O55/12*$K$2,2)</f>
        <v>242.45</v>
      </c>
      <c r="F55" s="21">
        <f>33.61*$K$2</f>
        <v>33.61</v>
      </c>
      <c r="G55" s="21">
        <f>SUM(B55:F55)</f>
        <v>2715.77</v>
      </c>
      <c r="H55" s="22">
        <f>(G55-F55+284.08)/13.5-(G55-F55+284.08)*0.5%</f>
        <v>204.89028148148148</v>
      </c>
      <c r="I55" s="21">
        <f>ROUND(G55+H55,2)</f>
        <v>2920.66</v>
      </c>
      <c r="J55" s="23">
        <f>ROUND(G55*33.663%,2)</f>
        <v>914.21</v>
      </c>
      <c r="K55" s="24">
        <f>I55+J55</f>
        <v>3834.87</v>
      </c>
      <c r="L55" s="25"/>
      <c r="M55" s="23">
        <v>26890.05</v>
      </c>
      <c r="N55" s="23">
        <v>134.4</v>
      </c>
      <c r="O55" s="23">
        <v>2909.4</v>
      </c>
      <c r="P55" s="26"/>
      <c r="Q55" s="27"/>
    </row>
    <row r="56" spans="1:17" x14ac:dyDescent="0.2">
      <c r="L56" s="25"/>
    </row>
    <row r="57" spans="1:17" ht="29.25" customHeight="1" x14ac:dyDescent="0.2">
      <c r="B57" s="11"/>
      <c r="C57" s="11"/>
      <c r="D57" s="11"/>
      <c r="G57" s="16"/>
      <c r="H57" s="11"/>
      <c r="I57" s="11"/>
      <c r="K57" s="17" t="s">
        <v>26</v>
      </c>
      <c r="L57" s="25"/>
      <c r="M57" s="9"/>
      <c r="N57" s="11"/>
      <c r="O57" s="11"/>
      <c r="P57" s="11"/>
    </row>
    <row r="58" spans="1:17" ht="51" x14ac:dyDescent="0.2">
      <c r="A58" s="5" t="s">
        <v>22</v>
      </c>
      <c r="B58" s="6" t="s">
        <v>10</v>
      </c>
      <c r="C58" s="6" t="s">
        <v>7</v>
      </c>
      <c r="D58" s="5" t="s">
        <v>14</v>
      </c>
      <c r="E58" s="6" t="s">
        <v>9</v>
      </c>
      <c r="F58" s="6" t="s">
        <v>28</v>
      </c>
      <c r="G58" s="5" t="s">
        <v>0</v>
      </c>
      <c r="H58" s="6" t="s">
        <v>6</v>
      </c>
      <c r="I58" s="6" t="s">
        <v>1</v>
      </c>
      <c r="J58" s="6" t="s">
        <v>16</v>
      </c>
      <c r="K58" s="6" t="s">
        <v>17</v>
      </c>
      <c r="L58" s="25"/>
      <c r="M58" s="4" t="s">
        <v>13</v>
      </c>
      <c r="N58" s="18" t="s">
        <v>7</v>
      </c>
      <c r="O58" s="4" t="s">
        <v>23</v>
      </c>
      <c r="P58" s="3"/>
    </row>
    <row r="59" spans="1:17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5"/>
      <c r="Q59" s="19"/>
    </row>
    <row r="60" spans="1:17" ht="15" x14ac:dyDescent="0.2">
      <c r="A60" s="20" t="s">
        <v>20</v>
      </c>
      <c r="B60" s="21">
        <f>ROUND(M60/12*$K$2,2)</f>
        <v>1506.23</v>
      </c>
      <c r="C60" s="21">
        <f>ROUND(N60/12*$K$2,2)</f>
        <v>7.53</v>
      </c>
      <c r="D60" s="22">
        <f>ROUND((B60+C60)/12,2)</f>
        <v>126.15</v>
      </c>
      <c r="E60" s="21">
        <f>ROUND(O60/12*$K$2,2)</f>
        <v>103.85</v>
      </c>
      <c r="F60" s="21">
        <f>22.59*$K$2</f>
        <v>22.59</v>
      </c>
      <c r="G60" s="21">
        <f>SUM(B60:F60)</f>
        <v>1766.35</v>
      </c>
      <c r="H60" s="22">
        <f>(G60-F60+140)/13.5-(G60-F60+140)*0.5%</f>
        <v>130.11897777777779</v>
      </c>
      <c r="I60" s="21">
        <f>ROUND(G60+H60,2)</f>
        <v>1896.47</v>
      </c>
      <c r="J60" s="23">
        <f t="shared" ref="J60:J61" si="37">ROUND(G60*33.663%,2)</f>
        <v>594.61</v>
      </c>
      <c r="K60" s="24">
        <f>I60+J60</f>
        <v>2491.08</v>
      </c>
      <c r="L60" s="25"/>
      <c r="M60" s="23">
        <v>18074.78</v>
      </c>
      <c r="N60" s="23">
        <v>90.36</v>
      </c>
      <c r="O60" s="23">
        <v>1246.1600000000001</v>
      </c>
      <c r="P60" s="26"/>
      <c r="Q60" s="27"/>
    </row>
    <row r="61" spans="1:17" ht="15" x14ac:dyDescent="0.2">
      <c r="A61" s="20" t="s">
        <v>21</v>
      </c>
      <c r="B61" s="21">
        <f t="shared" ref="B61:C64" si="38">ROUND(M61/12*$K$2,2)</f>
        <v>1663.96</v>
      </c>
      <c r="C61" s="21">
        <f t="shared" si="38"/>
        <v>8.32</v>
      </c>
      <c r="D61" s="22">
        <f t="shared" ref="D61:D64" si="39">ROUND((B61+C61)/12,2)</f>
        <v>139.36000000000001</v>
      </c>
      <c r="E61" s="21">
        <f t="shared" ref="E61:E64" si="40">ROUND(O61/12*$K$2,2)</f>
        <v>103.85</v>
      </c>
      <c r="F61" s="21">
        <f>24.96*$K$2</f>
        <v>24.96</v>
      </c>
      <c r="G61" s="21">
        <f>SUM(B61:F61)</f>
        <v>1940.4499999999998</v>
      </c>
      <c r="H61" s="22">
        <f t="shared" ref="H61:H63" si="41">(G61-F61+140)/13.5-(G61-F61+140)*0.5%</f>
        <v>141.98106851851853</v>
      </c>
      <c r="I61" s="21">
        <f>ROUND(G61+H61,2)</f>
        <v>2082.4299999999998</v>
      </c>
      <c r="J61" s="23">
        <f t="shared" si="37"/>
        <v>653.21</v>
      </c>
      <c r="K61" s="24">
        <f t="shared" ref="K61" si="42">I61+J61</f>
        <v>2735.64</v>
      </c>
      <c r="L61" s="25"/>
      <c r="M61" s="23">
        <v>19967.47</v>
      </c>
      <c r="N61" s="23">
        <v>99.84</v>
      </c>
      <c r="O61" s="23">
        <v>1246.1600000000001</v>
      </c>
      <c r="P61" s="26"/>
      <c r="Q61" s="27"/>
    </row>
    <row r="62" spans="1:17" ht="15" x14ac:dyDescent="0.2">
      <c r="A62" s="20" t="s">
        <v>2</v>
      </c>
      <c r="B62" s="21">
        <f t="shared" si="38"/>
        <v>1713.88</v>
      </c>
      <c r="C62" s="21">
        <f t="shared" si="38"/>
        <v>8.57</v>
      </c>
      <c r="D62" s="22">
        <f t="shared" si="39"/>
        <v>143.54</v>
      </c>
      <c r="E62" s="21">
        <f t="shared" si="40"/>
        <v>141.16</v>
      </c>
      <c r="F62" s="21">
        <f>25.71*$K$2</f>
        <v>25.71</v>
      </c>
      <c r="G62" s="21">
        <f>SUM(B62:F62)</f>
        <v>2032.8600000000001</v>
      </c>
      <c r="H62" s="22">
        <f t="shared" si="41"/>
        <v>148.31239814814816</v>
      </c>
      <c r="I62" s="21">
        <f>ROUND(G62+H62,2)</f>
        <v>2181.17</v>
      </c>
      <c r="J62" s="23">
        <f>ROUND(G62*33.663%,2)</f>
        <v>684.32</v>
      </c>
      <c r="K62" s="24">
        <f>I62+J62</f>
        <v>2865.4900000000002</v>
      </c>
      <c r="L62" s="25"/>
      <c r="M62" s="23">
        <v>20566.599999999999</v>
      </c>
      <c r="N62" s="23">
        <v>102.84</v>
      </c>
      <c r="O62" s="23">
        <v>1693.97</v>
      </c>
      <c r="P62" s="26"/>
      <c r="Q62" s="27"/>
    </row>
    <row r="63" spans="1:17" ht="15" x14ac:dyDescent="0.2">
      <c r="A63" s="20" t="s">
        <v>3</v>
      </c>
      <c r="B63" s="21">
        <f t="shared" si="38"/>
        <v>1991.87</v>
      </c>
      <c r="C63" s="21">
        <f t="shared" si="38"/>
        <v>9.9600000000000009</v>
      </c>
      <c r="D63" s="22">
        <f t="shared" si="39"/>
        <v>166.82</v>
      </c>
      <c r="E63" s="21">
        <f t="shared" si="40"/>
        <v>201.85</v>
      </c>
      <c r="F63" s="21">
        <f>29.88*$K$2</f>
        <v>29.88</v>
      </c>
      <c r="G63" s="21">
        <f>SUM(B63:F63)</f>
        <v>2400.38</v>
      </c>
      <c r="H63" s="22">
        <f t="shared" si="41"/>
        <v>173.41046296296295</v>
      </c>
      <c r="I63" s="21">
        <f>ROUND(G63+H63,2)</f>
        <v>2573.79</v>
      </c>
      <c r="J63" s="23">
        <f>ROUND(G63*33.663%,2)</f>
        <v>808.04</v>
      </c>
      <c r="K63" s="24">
        <f>I63+J63</f>
        <v>3381.83</v>
      </c>
      <c r="L63" s="25"/>
      <c r="M63" s="23">
        <v>23902.47</v>
      </c>
      <c r="N63" s="23">
        <v>119.52</v>
      </c>
      <c r="O63" s="23">
        <v>2422.16</v>
      </c>
      <c r="P63" s="26"/>
      <c r="Q63" s="27"/>
    </row>
    <row r="64" spans="1:17" ht="15" x14ac:dyDescent="0.2">
      <c r="A64" s="20" t="s">
        <v>4</v>
      </c>
      <c r="B64" s="21">
        <f t="shared" si="38"/>
        <v>2240.84</v>
      </c>
      <c r="C64" s="21">
        <f t="shared" si="38"/>
        <v>11.2</v>
      </c>
      <c r="D64" s="22">
        <f t="shared" si="39"/>
        <v>187.67</v>
      </c>
      <c r="E64" s="21">
        <f t="shared" si="40"/>
        <v>242.45</v>
      </c>
      <c r="F64" s="21">
        <f>33.61*$K$2</f>
        <v>33.61</v>
      </c>
      <c r="G64" s="21">
        <f>SUM(B64:F64)</f>
        <v>2715.77</v>
      </c>
      <c r="H64" s="22">
        <f>(G64-F64+284.08)/13.5-(G64-F64+284.08)*0.5%</f>
        <v>204.89028148148148</v>
      </c>
      <c r="I64" s="21">
        <f>ROUND(G64+H64,2)</f>
        <v>2920.66</v>
      </c>
      <c r="J64" s="23">
        <f>ROUND(G64*33.663%,2)</f>
        <v>914.21</v>
      </c>
      <c r="K64" s="24">
        <f>I64+J64</f>
        <v>3834.87</v>
      </c>
      <c r="L64" s="25"/>
      <c r="M64" s="23">
        <v>26890.05</v>
      </c>
      <c r="N64" s="23">
        <v>134.4</v>
      </c>
      <c r="O64" s="23">
        <v>2909.4</v>
      </c>
      <c r="P64" s="26"/>
      <c r="Q64" s="27"/>
    </row>
    <row r="66" spans="1:17" ht="15" x14ac:dyDescent="0.2">
      <c r="A66" s="1" t="s">
        <v>11</v>
      </c>
      <c r="B66" s="1" t="s">
        <v>12</v>
      </c>
      <c r="N66" s="28"/>
      <c r="O66" s="28"/>
      <c r="P66" s="29"/>
      <c r="Q66" s="27"/>
    </row>
  </sheetData>
  <mergeCells count="1">
    <mergeCell ref="A1:H1"/>
  </mergeCells>
  <printOptions horizontalCentered="1"/>
  <pageMargins left="0" right="0" top="0.98425196850393704" bottom="0.98425196850393704" header="0.51181102362204722" footer="0.51181102362204722"/>
  <pageSetup paperSize="9" scale="36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28CC7-BBA3-41A3-BB05-840A8F6C566C}">
  <sheetPr codeName="Foglio2">
    <pageSetUpPr fitToPage="1"/>
  </sheetPr>
  <dimension ref="A1:Q66"/>
  <sheetViews>
    <sheetView view="pageBreakPreview" zoomScaleSheetLayoutView="100" workbookViewId="0">
      <selection activeCell="K3" sqref="K3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8" width="14.7109375" style="1" customWidth="1"/>
    <col min="9" max="10" width="12.28515625" style="1" customWidth="1"/>
    <col min="11" max="11" width="14.42578125" style="1" customWidth="1"/>
    <col min="12" max="12" width="13.28515625" style="1" customWidth="1"/>
    <col min="13" max="13" width="13.85546875" style="1" customWidth="1"/>
    <col min="14" max="14" width="9.42578125" style="1" bestFit="1" customWidth="1"/>
    <col min="15" max="15" width="11.28515625" style="1" customWidth="1"/>
    <col min="16" max="16" width="16.42578125" style="1" bestFit="1" customWidth="1"/>
    <col min="17" max="16384" width="12.28515625" style="1"/>
  </cols>
  <sheetData>
    <row r="1" spans="1:17" ht="14.25" x14ac:dyDescent="0.2">
      <c r="A1" s="30" t="s">
        <v>8</v>
      </c>
      <c r="B1" s="30"/>
      <c r="C1" s="30"/>
      <c r="D1" s="30"/>
      <c r="E1" s="30"/>
      <c r="F1" s="30"/>
      <c r="G1" s="30"/>
      <c r="H1" s="30"/>
      <c r="K1" s="9"/>
      <c r="L1" s="9"/>
      <c r="M1" s="11"/>
    </row>
    <row r="2" spans="1:17" ht="15" x14ac:dyDescent="0.2">
      <c r="A2" s="14"/>
      <c r="B2" s="10" t="s">
        <v>5</v>
      </c>
      <c r="C2" s="10"/>
      <c r="D2" s="10"/>
      <c r="E2" s="10"/>
      <c r="F2" s="10"/>
      <c r="G2" s="10"/>
      <c r="H2" s="10"/>
      <c r="I2" s="11"/>
      <c r="J2" s="11"/>
      <c r="K2" s="7">
        <v>0.83330000000000004</v>
      </c>
      <c r="L2" s="15"/>
      <c r="M2" s="11"/>
      <c r="N2" s="11"/>
      <c r="O2" s="11"/>
    </row>
    <row r="3" spans="1:17" ht="29.25" customHeight="1" x14ac:dyDescent="0.2">
      <c r="B3" s="11"/>
      <c r="C3" s="11"/>
      <c r="D3" s="11"/>
      <c r="F3" s="16"/>
      <c r="G3" s="11"/>
      <c r="H3" s="11"/>
      <c r="J3" s="11"/>
      <c r="K3" s="17" t="s">
        <v>18</v>
      </c>
      <c r="L3" s="9"/>
      <c r="M3" s="11"/>
      <c r="N3" s="11"/>
      <c r="O3" s="11"/>
    </row>
    <row r="4" spans="1:17" ht="38.25" x14ac:dyDescent="0.2">
      <c r="A4" s="5" t="s">
        <v>22</v>
      </c>
      <c r="B4" s="6" t="s">
        <v>10</v>
      </c>
      <c r="C4" s="6" t="s">
        <v>7</v>
      </c>
      <c r="D4" s="5" t="s">
        <v>14</v>
      </c>
      <c r="E4" s="6" t="s">
        <v>9</v>
      </c>
      <c r="F4" s="12" t="s">
        <v>15</v>
      </c>
      <c r="G4" s="5" t="s">
        <v>0</v>
      </c>
      <c r="H4" s="6" t="s">
        <v>6</v>
      </c>
      <c r="I4" s="6" t="s">
        <v>1</v>
      </c>
      <c r="J4" s="6" t="s">
        <v>16</v>
      </c>
      <c r="K4" s="6" t="s">
        <v>17</v>
      </c>
      <c r="L4" s="8"/>
      <c r="M4" s="4" t="s">
        <v>13</v>
      </c>
      <c r="N4" s="18" t="s">
        <v>7</v>
      </c>
      <c r="O4" s="4" t="s">
        <v>23</v>
      </c>
      <c r="P4" s="3"/>
    </row>
    <row r="5" spans="1:17" ht="9.75" customHeight="1" x14ac:dyDescent="0.2">
      <c r="B5" s="2"/>
      <c r="C5" s="2"/>
      <c r="D5" s="2"/>
      <c r="E5" s="2"/>
      <c r="F5" s="13"/>
      <c r="G5" s="2"/>
      <c r="H5" s="2"/>
      <c r="I5" s="2"/>
      <c r="J5" s="2"/>
      <c r="K5" s="2"/>
      <c r="L5" s="2"/>
      <c r="Q5" s="19"/>
    </row>
    <row r="6" spans="1:17" ht="15" x14ac:dyDescent="0.2">
      <c r="A6" s="20" t="s">
        <v>20</v>
      </c>
      <c r="B6" s="21">
        <f>ROUND(M6/12*$K$2,2)</f>
        <v>1192.1500000000001</v>
      </c>
      <c r="C6" s="21">
        <f>ROUND(N6/12*$K$2,2)</f>
        <v>0</v>
      </c>
      <c r="D6" s="22">
        <f>ROUND((B6+C6)/12,2)</f>
        <v>99.35</v>
      </c>
      <c r="E6" s="21">
        <f>ROUND(O6/12*$K$2,2)</f>
        <v>83.96</v>
      </c>
      <c r="F6" s="22">
        <f>28*$K$2</f>
        <v>23.3324</v>
      </c>
      <c r="G6" s="21">
        <f>SUM(B6:F6)</f>
        <v>1398.7924</v>
      </c>
      <c r="H6" s="22">
        <f>(G6-F6+140)/13.5-(G6-F6+140)*0.5%</f>
        <v>104.6789962962963</v>
      </c>
      <c r="I6" s="21">
        <f>ROUND(G6+H6,2)</f>
        <v>1503.47</v>
      </c>
      <c r="J6" s="23">
        <f t="shared" ref="J6:J7" si="0">ROUND(G6*33.663%,2)</f>
        <v>470.88</v>
      </c>
      <c r="K6" s="24">
        <f t="shared" ref="K6:K7" si="1">I6+J6</f>
        <v>1974.35</v>
      </c>
      <c r="L6" s="25"/>
      <c r="M6" s="23">
        <v>17167.7</v>
      </c>
      <c r="N6" s="23"/>
      <c r="O6" s="23">
        <v>1209.06</v>
      </c>
      <c r="P6" s="26"/>
      <c r="Q6" s="27"/>
    </row>
    <row r="7" spans="1:17" ht="15" x14ac:dyDescent="0.2">
      <c r="A7" s="20" t="s">
        <v>21</v>
      </c>
      <c r="B7" s="21">
        <f t="shared" ref="B7:C10" si="2">ROUND(M7/12*$K$2,2)</f>
        <v>1328.02</v>
      </c>
      <c r="C7" s="21">
        <f t="shared" si="2"/>
        <v>0</v>
      </c>
      <c r="D7" s="22">
        <f t="shared" ref="D7:D10" si="3">ROUND((B7+C7)/12,2)</f>
        <v>110.67</v>
      </c>
      <c r="E7" s="21">
        <f t="shared" ref="E7:E10" si="4">ROUND(O7/12*$K$2,2)</f>
        <v>83.96</v>
      </c>
      <c r="F7" s="22">
        <f>22*$K$2</f>
        <v>18.332599999999999</v>
      </c>
      <c r="G7" s="21">
        <f>SUM(B7:F7)</f>
        <v>1540.9826</v>
      </c>
      <c r="H7" s="22">
        <f t="shared" ref="H7:H9" si="5">(G7-F7+140)/13.5-(G7-F7+140)*0.5%</f>
        <v>114.84600925925928</v>
      </c>
      <c r="I7" s="21">
        <f>ROUND(G7+H7,2)</f>
        <v>1655.83</v>
      </c>
      <c r="J7" s="23">
        <f t="shared" si="0"/>
        <v>518.74</v>
      </c>
      <c r="K7" s="24">
        <f t="shared" si="1"/>
        <v>2174.5699999999997</v>
      </c>
      <c r="L7" s="25"/>
      <c r="M7" s="23">
        <v>19124.23</v>
      </c>
      <c r="N7" s="23"/>
      <c r="O7" s="23">
        <v>1209.06</v>
      </c>
      <c r="P7" s="26"/>
      <c r="Q7" s="27"/>
    </row>
    <row r="8" spans="1:17" ht="15" x14ac:dyDescent="0.2">
      <c r="A8" s="20" t="s">
        <v>2</v>
      </c>
      <c r="B8" s="21">
        <f t="shared" si="2"/>
        <v>1368.43</v>
      </c>
      <c r="C8" s="21">
        <f t="shared" si="2"/>
        <v>0</v>
      </c>
      <c r="D8" s="22">
        <f t="shared" si="3"/>
        <v>114.04</v>
      </c>
      <c r="E8" s="21">
        <f t="shared" si="4"/>
        <v>114.13</v>
      </c>
      <c r="F8" s="22">
        <f>20*$K$2</f>
        <v>16.666</v>
      </c>
      <c r="G8" s="21">
        <f t="shared" ref="G8:G10" si="6">SUM(B8:F8)</f>
        <v>1613.2659999999998</v>
      </c>
      <c r="H8" s="22">
        <f t="shared" si="5"/>
        <v>119.95403703703704</v>
      </c>
      <c r="I8" s="21">
        <f>ROUND(G8+H8,2)</f>
        <v>1733.22</v>
      </c>
      <c r="J8" s="23">
        <f>ROUND(G8*33.663%,2)</f>
        <v>543.07000000000005</v>
      </c>
      <c r="K8" s="24">
        <f>I8+J8</f>
        <v>2276.29</v>
      </c>
      <c r="L8" s="25"/>
      <c r="M8" s="23">
        <v>19706.2</v>
      </c>
      <c r="N8" s="23"/>
      <c r="O8" s="23">
        <v>1643.57</v>
      </c>
      <c r="P8" s="26"/>
      <c r="Q8" s="27"/>
    </row>
    <row r="9" spans="1:17" ht="15" x14ac:dyDescent="0.2">
      <c r="A9" s="20" t="s">
        <v>3</v>
      </c>
      <c r="B9" s="21">
        <f t="shared" si="2"/>
        <v>1601.02</v>
      </c>
      <c r="C9" s="21">
        <f t="shared" si="2"/>
        <v>0</v>
      </c>
      <c r="D9" s="22">
        <f t="shared" si="3"/>
        <v>133.41999999999999</v>
      </c>
      <c r="E9" s="21">
        <f t="shared" si="4"/>
        <v>163.19</v>
      </c>
      <c r="F9" s="22">
        <f>9*$K$2</f>
        <v>7.4997000000000007</v>
      </c>
      <c r="G9" s="21">
        <f t="shared" si="6"/>
        <v>1905.1297000000002</v>
      </c>
      <c r="H9" s="22">
        <f t="shared" si="5"/>
        <v>140.74740555555556</v>
      </c>
      <c r="I9" s="21">
        <f>ROUND(G9+H9,2)</f>
        <v>2045.88</v>
      </c>
      <c r="J9" s="23">
        <f>ROUND(G9*33.663%,2)</f>
        <v>641.32000000000005</v>
      </c>
      <c r="K9" s="24">
        <f>I9+J9</f>
        <v>2687.2000000000003</v>
      </c>
      <c r="L9" s="25"/>
      <c r="M9" s="23">
        <v>23055.63</v>
      </c>
      <c r="N9" s="23"/>
      <c r="O9" s="23">
        <v>2350.06</v>
      </c>
      <c r="P9" s="26"/>
      <c r="Q9" s="27"/>
    </row>
    <row r="10" spans="1:17" ht="15" x14ac:dyDescent="0.2">
      <c r="A10" s="20" t="s">
        <v>4</v>
      </c>
      <c r="B10" s="21">
        <f t="shared" si="2"/>
        <v>1807.21</v>
      </c>
      <c r="C10" s="21">
        <f t="shared" si="2"/>
        <v>0</v>
      </c>
      <c r="D10" s="22">
        <f t="shared" si="3"/>
        <v>150.6</v>
      </c>
      <c r="E10" s="21">
        <f t="shared" si="4"/>
        <v>195.6</v>
      </c>
      <c r="F10" s="22"/>
      <c r="G10" s="21">
        <f t="shared" si="6"/>
        <v>2153.41</v>
      </c>
      <c r="H10" s="22">
        <f>(G10-F10+284.08)/13.5-(G10-F10+284.08)*0.5%</f>
        <v>168.36736481481478</v>
      </c>
      <c r="I10" s="21">
        <f>ROUND(G10+H10,2)</f>
        <v>2321.7800000000002</v>
      </c>
      <c r="J10" s="23">
        <f>ROUND(G10*33.663%,2)</f>
        <v>724.9</v>
      </c>
      <c r="K10" s="24">
        <f>I10+J10</f>
        <v>3046.6800000000003</v>
      </c>
      <c r="L10" s="25"/>
      <c r="M10" s="23">
        <v>26024.85</v>
      </c>
      <c r="N10" s="23"/>
      <c r="O10" s="23">
        <v>2816.8</v>
      </c>
      <c r="P10" s="26"/>
      <c r="Q10" s="27"/>
    </row>
    <row r="11" spans="1:17" x14ac:dyDescent="0.2">
      <c r="L11" s="25"/>
    </row>
    <row r="12" spans="1:17" ht="29.25" customHeight="1" x14ac:dyDescent="0.2">
      <c r="B12" s="11"/>
      <c r="C12" s="11"/>
      <c r="D12" s="11"/>
      <c r="G12" s="16"/>
      <c r="H12" s="11"/>
      <c r="I12" s="11"/>
      <c r="K12" s="17" t="s">
        <v>19</v>
      </c>
      <c r="L12" s="25"/>
      <c r="M12" s="11"/>
      <c r="N12" s="11"/>
      <c r="O12" s="11"/>
    </row>
    <row r="13" spans="1:17" ht="38.25" x14ac:dyDescent="0.2">
      <c r="A13" s="5" t="s">
        <v>22</v>
      </c>
      <c r="B13" s="6" t="s">
        <v>10</v>
      </c>
      <c r="C13" s="6" t="s">
        <v>7</v>
      </c>
      <c r="D13" s="5" t="s">
        <v>14</v>
      </c>
      <c r="E13" s="6" t="s">
        <v>9</v>
      </c>
      <c r="F13" s="12" t="s">
        <v>15</v>
      </c>
      <c r="G13" s="5" t="s">
        <v>0</v>
      </c>
      <c r="H13" s="6" t="s">
        <v>6</v>
      </c>
      <c r="I13" s="6" t="s">
        <v>1</v>
      </c>
      <c r="J13" s="6" t="s">
        <v>16</v>
      </c>
      <c r="K13" s="6" t="s">
        <v>17</v>
      </c>
      <c r="L13" s="25"/>
      <c r="M13" s="4" t="s">
        <v>13</v>
      </c>
      <c r="N13" s="18" t="s">
        <v>7</v>
      </c>
      <c r="O13" s="4" t="s">
        <v>23</v>
      </c>
      <c r="P13" s="3"/>
    </row>
    <row r="14" spans="1:17" ht="9.75" customHeight="1" x14ac:dyDescent="0.2">
      <c r="B14" s="2"/>
      <c r="C14" s="2"/>
      <c r="D14" s="2"/>
      <c r="E14" s="2"/>
      <c r="F14" s="13"/>
      <c r="G14" s="2"/>
      <c r="H14" s="2"/>
      <c r="I14" s="2"/>
      <c r="J14" s="2"/>
      <c r="K14" s="2"/>
      <c r="L14" s="25"/>
      <c r="Q14" s="19"/>
    </row>
    <row r="15" spans="1:17" ht="15" x14ac:dyDescent="0.2">
      <c r="A15" s="20" t="s">
        <v>20</v>
      </c>
      <c r="B15" s="21">
        <f>ROUND(M15/12*$K$2,2)</f>
        <v>1203.57</v>
      </c>
      <c r="C15" s="21">
        <f>ROUND(N15/12*$K$2,2)</f>
        <v>0</v>
      </c>
      <c r="D15" s="22">
        <f>ROUND((B15+C15)/12,2)</f>
        <v>100.3</v>
      </c>
      <c r="E15" s="21">
        <f>ROUND(O15/12*$K$2,2)</f>
        <v>83.96</v>
      </c>
      <c r="F15" s="22">
        <f>28*$K$2</f>
        <v>23.3324</v>
      </c>
      <c r="G15" s="21">
        <f>SUM(B15:F15)</f>
        <v>1411.1623999999999</v>
      </c>
      <c r="H15" s="22">
        <f>(G15-F15+140)/13.5-(G15-F15+140)*0.5%</f>
        <v>105.53344259259259</v>
      </c>
      <c r="I15" s="21">
        <f>ROUND(G15+H15,2)</f>
        <v>1516.7</v>
      </c>
      <c r="J15" s="23">
        <f t="shared" ref="J15:J16" si="7">ROUND(G15*33.663%,2)</f>
        <v>475.04</v>
      </c>
      <c r="K15" s="24">
        <f t="shared" ref="K15:K16" si="8">I15+J15</f>
        <v>1991.74</v>
      </c>
      <c r="L15" s="25"/>
      <c r="M15" s="23">
        <v>17332.099999999999</v>
      </c>
      <c r="N15" s="23"/>
      <c r="O15" s="23">
        <v>1209.06</v>
      </c>
      <c r="P15" s="26"/>
      <c r="Q15" s="27"/>
    </row>
    <row r="16" spans="1:17" ht="15" x14ac:dyDescent="0.2">
      <c r="A16" s="20" t="s">
        <v>21</v>
      </c>
      <c r="B16" s="21">
        <f t="shared" ref="B16:C19" si="9">ROUND(M16/12*$K$2,2)</f>
        <v>1339.43</v>
      </c>
      <c r="C16" s="21">
        <f t="shared" si="9"/>
        <v>0</v>
      </c>
      <c r="D16" s="22">
        <f t="shared" ref="D16:D19" si="10">ROUND((B16+C16)/12,2)</f>
        <v>111.62</v>
      </c>
      <c r="E16" s="21">
        <f t="shared" ref="E16:E19" si="11">ROUND(O16/12*$K$2,2)</f>
        <v>83.96</v>
      </c>
      <c r="F16" s="22">
        <f>22*$K$2</f>
        <v>18.332599999999999</v>
      </c>
      <c r="G16" s="21">
        <f>SUM(B16:F16)</f>
        <v>1553.3426000000002</v>
      </c>
      <c r="H16" s="22">
        <f t="shared" ref="H16:H18" si="12">(G16-F16+140)/13.5-(G16-F16+140)*0.5%</f>
        <v>115.69976481481483</v>
      </c>
      <c r="I16" s="21">
        <f>ROUND(G16+H16,2)</f>
        <v>1669.04</v>
      </c>
      <c r="J16" s="23">
        <f t="shared" si="7"/>
        <v>522.9</v>
      </c>
      <c r="K16" s="24">
        <f t="shared" si="8"/>
        <v>2191.94</v>
      </c>
      <c r="L16" s="25"/>
      <c r="M16" s="23">
        <v>19288.63</v>
      </c>
      <c r="N16" s="23"/>
      <c r="O16" s="23">
        <v>1209.06</v>
      </c>
      <c r="P16" s="26"/>
      <c r="Q16" s="27"/>
    </row>
    <row r="17" spans="1:17" ht="15" x14ac:dyDescent="0.2">
      <c r="A17" s="20" t="s">
        <v>2</v>
      </c>
      <c r="B17" s="21">
        <f t="shared" si="9"/>
        <v>1380.6</v>
      </c>
      <c r="C17" s="21">
        <f t="shared" si="9"/>
        <v>0</v>
      </c>
      <c r="D17" s="22">
        <f t="shared" si="10"/>
        <v>115.05</v>
      </c>
      <c r="E17" s="21">
        <f t="shared" si="11"/>
        <v>114.13</v>
      </c>
      <c r="F17" s="22">
        <f>20*$K$2</f>
        <v>16.666</v>
      </c>
      <c r="G17" s="21">
        <f>SUM(B17:E17)</f>
        <v>1609.7799999999997</v>
      </c>
      <c r="H17" s="22">
        <f t="shared" si="12"/>
        <v>119.7132448148148</v>
      </c>
      <c r="I17" s="21">
        <f>ROUND(G17+H17,2)</f>
        <v>1729.49</v>
      </c>
      <c r="J17" s="23">
        <f>ROUND(G17*33.663%,2)</f>
        <v>541.9</v>
      </c>
      <c r="K17" s="24">
        <f>I17+J17</f>
        <v>2271.39</v>
      </c>
      <c r="L17" s="25"/>
      <c r="M17" s="23">
        <v>19881.400000000001</v>
      </c>
      <c r="N17" s="23"/>
      <c r="O17" s="23">
        <v>1643.57</v>
      </c>
      <c r="P17" s="26"/>
      <c r="Q17" s="27"/>
    </row>
    <row r="18" spans="1:17" ht="15" x14ac:dyDescent="0.2">
      <c r="A18" s="20" t="s">
        <v>3</v>
      </c>
      <c r="B18" s="21">
        <f t="shared" si="9"/>
        <v>1615.1</v>
      </c>
      <c r="C18" s="21">
        <f t="shared" si="9"/>
        <v>0</v>
      </c>
      <c r="D18" s="22">
        <f t="shared" si="10"/>
        <v>134.59</v>
      </c>
      <c r="E18" s="21">
        <f t="shared" si="11"/>
        <v>163.19</v>
      </c>
      <c r="F18" s="22">
        <f>9*$K$2</f>
        <v>7.4997000000000007</v>
      </c>
      <c r="G18" s="21">
        <f>SUM(B18:E18)</f>
        <v>1912.8799999999999</v>
      </c>
      <c r="H18" s="22">
        <f t="shared" si="12"/>
        <v>141.28275035185183</v>
      </c>
      <c r="I18" s="21">
        <f>ROUND(G18+H18,2)</f>
        <v>2054.16</v>
      </c>
      <c r="J18" s="23">
        <f>ROUND(G18*33.663%,2)</f>
        <v>643.92999999999995</v>
      </c>
      <c r="K18" s="24">
        <f>I18+J18</f>
        <v>2698.0899999999997</v>
      </c>
      <c r="L18" s="25"/>
      <c r="M18" s="23">
        <v>23258.43</v>
      </c>
      <c r="N18" s="23"/>
      <c r="O18" s="23">
        <v>2350.06</v>
      </c>
      <c r="P18" s="26"/>
      <c r="Q18" s="27"/>
    </row>
    <row r="19" spans="1:17" ht="15" x14ac:dyDescent="0.2">
      <c r="A19" s="20" t="s">
        <v>4</v>
      </c>
      <c r="B19" s="21">
        <f t="shared" si="9"/>
        <v>1823.46</v>
      </c>
      <c r="C19" s="21">
        <f t="shared" si="9"/>
        <v>0</v>
      </c>
      <c r="D19" s="22">
        <f t="shared" si="10"/>
        <v>151.96</v>
      </c>
      <c r="E19" s="21">
        <f t="shared" si="11"/>
        <v>195.6</v>
      </c>
      <c r="F19" s="21"/>
      <c r="G19" s="21">
        <f>SUM(B19:E19)</f>
        <v>2171.02</v>
      </c>
      <c r="H19" s="22">
        <f>(G19-F19+284.08)/13.5-(G19-F19+284.08)*0.5%</f>
        <v>169.58375925925927</v>
      </c>
      <c r="I19" s="21">
        <f>ROUND(G19+H19,2)</f>
        <v>2340.6</v>
      </c>
      <c r="J19" s="23">
        <f>ROUND(G19*33.663%,2)</f>
        <v>730.83</v>
      </c>
      <c r="K19" s="24">
        <f>I19+J19</f>
        <v>3071.43</v>
      </c>
      <c r="L19" s="25"/>
      <c r="M19" s="23">
        <v>26258.85</v>
      </c>
      <c r="N19" s="23"/>
      <c r="O19" s="23">
        <v>2816.8</v>
      </c>
      <c r="P19" s="26"/>
      <c r="Q19" s="27"/>
    </row>
    <row r="20" spans="1:17" x14ac:dyDescent="0.2">
      <c r="L20" s="25"/>
    </row>
    <row r="21" spans="1:17" ht="29.25" customHeight="1" x14ac:dyDescent="0.2">
      <c r="B21" s="11"/>
      <c r="C21" s="11"/>
      <c r="D21" s="11"/>
      <c r="G21" s="16"/>
      <c r="H21" s="11"/>
      <c r="I21" s="11"/>
      <c r="K21" s="17" t="s">
        <v>24</v>
      </c>
      <c r="L21" s="25"/>
      <c r="M21" s="9"/>
      <c r="N21" s="11"/>
      <c r="O21" s="11"/>
      <c r="P21" s="11"/>
    </row>
    <row r="22" spans="1:17" ht="38.25" x14ac:dyDescent="0.2">
      <c r="A22" s="5" t="s">
        <v>22</v>
      </c>
      <c r="B22" s="6" t="s">
        <v>10</v>
      </c>
      <c r="C22" s="6" t="s">
        <v>7</v>
      </c>
      <c r="D22" s="5" t="s">
        <v>14</v>
      </c>
      <c r="E22" s="6" t="s">
        <v>9</v>
      </c>
      <c r="F22" s="6" t="s">
        <v>15</v>
      </c>
      <c r="G22" s="5" t="s">
        <v>0</v>
      </c>
      <c r="H22" s="6" t="s">
        <v>6</v>
      </c>
      <c r="I22" s="6" t="s">
        <v>1</v>
      </c>
      <c r="J22" s="6" t="s">
        <v>16</v>
      </c>
      <c r="K22" s="6" t="s">
        <v>17</v>
      </c>
      <c r="L22" s="25"/>
      <c r="M22" s="4" t="s">
        <v>13</v>
      </c>
      <c r="N22" s="18" t="s">
        <v>7</v>
      </c>
      <c r="O22" s="4" t="s">
        <v>23</v>
      </c>
      <c r="P22" s="3"/>
    </row>
    <row r="23" spans="1:17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5"/>
      <c r="Q23" s="19"/>
    </row>
    <row r="24" spans="1:17" ht="15" x14ac:dyDescent="0.2">
      <c r="A24" s="20" t="s">
        <v>20</v>
      </c>
      <c r="B24" s="21">
        <f>ROUND(M24/12*$K$2,2)</f>
        <v>1234.49</v>
      </c>
      <c r="C24" s="21">
        <f>ROUND(N24/12*$K$2,2)</f>
        <v>0</v>
      </c>
      <c r="D24" s="22">
        <f>ROUND((B24+C24)/12,2)</f>
        <v>102.87</v>
      </c>
      <c r="E24" s="21">
        <f>ROUND(O24/12*$K$2,2)</f>
        <v>86.54</v>
      </c>
      <c r="F24" s="22">
        <f>28*$K$2</f>
        <v>23.3324</v>
      </c>
      <c r="G24" s="21">
        <f>SUM(B24:F24)</f>
        <v>1447.2324000000001</v>
      </c>
      <c r="H24" s="22">
        <f>(G24-F24+140)/13.5-(G24-F24+140)*0.5%</f>
        <v>108.02494444444444</v>
      </c>
      <c r="I24" s="21">
        <f>ROUND(G24+H24,2)</f>
        <v>1555.26</v>
      </c>
      <c r="J24" s="23">
        <f t="shared" ref="J24:J25" si="13">ROUND(G24*33.663%,2)</f>
        <v>487.18</v>
      </c>
      <c r="K24" s="24">
        <f t="shared" ref="K24:K25" si="14">I24+J24</f>
        <v>2042.44</v>
      </c>
      <c r="L24" s="25"/>
      <c r="M24" s="23">
        <v>17777.3</v>
      </c>
      <c r="N24" s="23"/>
      <c r="O24" s="23">
        <v>1246.1600000000001</v>
      </c>
      <c r="P24" s="26"/>
      <c r="Q24" s="27"/>
    </row>
    <row r="25" spans="1:17" ht="15" x14ac:dyDescent="0.2">
      <c r="A25" s="20" t="s">
        <v>21</v>
      </c>
      <c r="B25" s="21">
        <f t="shared" ref="B25:C28" si="15">ROUND(M25/12*$K$2,2)</f>
        <v>1370.35</v>
      </c>
      <c r="C25" s="21">
        <f t="shared" si="15"/>
        <v>0</v>
      </c>
      <c r="D25" s="22">
        <f t="shared" ref="D25:D28" si="16">ROUND((B25+C25)/12,2)</f>
        <v>114.2</v>
      </c>
      <c r="E25" s="21">
        <f t="shared" ref="E25:E28" si="17">ROUND(O25/12*$K$2,2)</f>
        <v>86.54</v>
      </c>
      <c r="F25" s="22">
        <f>22*$K$2</f>
        <v>18.332599999999999</v>
      </c>
      <c r="G25" s="21">
        <f>SUM(B25:F25)</f>
        <v>1589.4225999999999</v>
      </c>
      <c r="H25" s="22">
        <f t="shared" ref="H25:H27" si="18">(G25-F25+140)/13.5-(G25-F25+140)*0.5%</f>
        <v>118.19195740740741</v>
      </c>
      <c r="I25" s="21">
        <f>ROUND(G25+H25,2)</f>
        <v>1707.61</v>
      </c>
      <c r="J25" s="23">
        <f t="shared" si="13"/>
        <v>535.04999999999995</v>
      </c>
      <c r="K25" s="24">
        <f t="shared" si="14"/>
        <v>2242.66</v>
      </c>
      <c r="L25" s="25"/>
      <c r="M25" s="23">
        <v>19733.830000000002</v>
      </c>
      <c r="N25" s="23"/>
      <c r="O25" s="23">
        <v>1246.1600000000001</v>
      </c>
      <c r="P25" s="26"/>
      <c r="Q25" s="27"/>
    </row>
    <row r="26" spans="1:17" ht="15" x14ac:dyDescent="0.2">
      <c r="A26" s="20" t="s">
        <v>2</v>
      </c>
      <c r="B26" s="21">
        <f t="shared" si="15"/>
        <v>1413.43</v>
      </c>
      <c r="C26" s="21">
        <f t="shared" si="15"/>
        <v>0</v>
      </c>
      <c r="D26" s="22">
        <f t="shared" si="16"/>
        <v>117.79</v>
      </c>
      <c r="E26" s="21">
        <f t="shared" si="17"/>
        <v>117.63</v>
      </c>
      <c r="F26" s="22">
        <f>20*$K$2</f>
        <v>16.666</v>
      </c>
      <c r="G26" s="21">
        <f>SUM(B26:F26)</f>
        <v>1665.5159999999998</v>
      </c>
      <c r="H26" s="22">
        <f t="shared" si="18"/>
        <v>123.56315740740742</v>
      </c>
      <c r="I26" s="21">
        <f>ROUND(G26+H26,2)</f>
        <v>1789.08</v>
      </c>
      <c r="J26" s="23">
        <f>ROUND(G26*33.663%,2)</f>
        <v>560.66</v>
      </c>
      <c r="K26" s="24">
        <f>I26+J26</f>
        <v>2349.7399999999998</v>
      </c>
      <c r="L26" s="25"/>
      <c r="M26" s="23">
        <v>20354.2</v>
      </c>
      <c r="N26" s="23"/>
      <c r="O26" s="23">
        <v>1693.97</v>
      </c>
      <c r="P26" s="26"/>
      <c r="Q26" s="27"/>
    </row>
    <row r="27" spans="1:17" ht="15" x14ac:dyDescent="0.2">
      <c r="A27" s="20" t="s">
        <v>3</v>
      </c>
      <c r="B27" s="21">
        <f t="shared" si="15"/>
        <v>1653.19</v>
      </c>
      <c r="C27" s="21">
        <f t="shared" si="15"/>
        <v>0</v>
      </c>
      <c r="D27" s="22">
        <f t="shared" si="16"/>
        <v>137.77000000000001</v>
      </c>
      <c r="E27" s="21">
        <f t="shared" si="17"/>
        <v>168.2</v>
      </c>
      <c r="F27" s="22">
        <f>9*$K$2</f>
        <v>7.4997000000000007</v>
      </c>
      <c r="G27" s="21">
        <f>SUM(B27:F27)</f>
        <v>1966.6597000000002</v>
      </c>
      <c r="H27" s="22">
        <f t="shared" si="18"/>
        <v>144.99753333333331</v>
      </c>
      <c r="I27" s="21">
        <f>ROUND(G27+H27,2)</f>
        <v>2111.66</v>
      </c>
      <c r="J27" s="23">
        <f>ROUND(G27*33.663%,2)</f>
        <v>662.04</v>
      </c>
      <c r="K27" s="24">
        <f>I27+J27</f>
        <v>2773.7</v>
      </c>
      <c r="L27" s="25"/>
      <c r="M27" s="23">
        <v>23806.83</v>
      </c>
      <c r="N27" s="23"/>
      <c r="O27" s="23">
        <v>2422.16</v>
      </c>
      <c r="P27" s="26"/>
      <c r="Q27" s="27"/>
    </row>
    <row r="28" spans="1:17" ht="15" x14ac:dyDescent="0.2">
      <c r="A28" s="20" t="s">
        <v>4</v>
      </c>
      <c r="B28" s="21">
        <f t="shared" si="15"/>
        <v>1867.29</v>
      </c>
      <c r="C28" s="21">
        <f t="shared" si="15"/>
        <v>0</v>
      </c>
      <c r="D28" s="22">
        <f t="shared" si="16"/>
        <v>155.61000000000001</v>
      </c>
      <c r="E28" s="21">
        <f t="shared" si="17"/>
        <v>202.03</v>
      </c>
      <c r="F28" s="21"/>
      <c r="G28" s="21">
        <f>SUM(B28:F28)</f>
        <v>2224.9300000000003</v>
      </c>
      <c r="H28" s="22">
        <f>(G28-F28+284.08)/13.5-(G28-F28+284.08)*0.5%</f>
        <v>173.3075425925926</v>
      </c>
      <c r="I28" s="21">
        <f>ROUND(G28+H28,2)</f>
        <v>2398.2399999999998</v>
      </c>
      <c r="J28" s="23">
        <f>ROUND(G28*33.663%,2)</f>
        <v>748.98</v>
      </c>
      <c r="K28" s="24">
        <f>I28+J28</f>
        <v>3147.22</v>
      </c>
      <c r="L28" s="25"/>
      <c r="M28" s="23">
        <v>26890.05</v>
      </c>
      <c r="N28" s="23"/>
      <c r="O28" s="23">
        <v>2909.4</v>
      </c>
      <c r="P28" s="26"/>
      <c r="Q28" s="27"/>
    </row>
    <row r="29" spans="1:17" x14ac:dyDescent="0.2">
      <c r="L29" s="25"/>
    </row>
    <row r="30" spans="1:17" ht="29.25" customHeight="1" x14ac:dyDescent="0.2">
      <c r="B30" s="11"/>
      <c r="C30" s="11"/>
      <c r="D30" s="11"/>
      <c r="G30" s="16"/>
      <c r="H30" s="11"/>
      <c r="I30" s="11"/>
      <c r="K30" s="17" t="s">
        <v>25</v>
      </c>
      <c r="L30" s="25"/>
      <c r="M30" s="9"/>
      <c r="N30" s="11"/>
      <c r="O30" s="11"/>
      <c r="P30" s="11"/>
    </row>
    <row r="31" spans="1:17" ht="38.25" x14ac:dyDescent="0.2">
      <c r="A31" s="5" t="s">
        <v>22</v>
      </c>
      <c r="B31" s="6" t="s">
        <v>10</v>
      </c>
      <c r="C31" s="6" t="s">
        <v>7</v>
      </c>
      <c r="D31" s="5" t="s">
        <v>14</v>
      </c>
      <c r="E31" s="6" t="s">
        <v>9</v>
      </c>
      <c r="F31" s="6" t="s">
        <v>15</v>
      </c>
      <c r="G31" s="5" t="s">
        <v>0</v>
      </c>
      <c r="H31" s="6" t="s">
        <v>6</v>
      </c>
      <c r="I31" s="6" t="s">
        <v>1</v>
      </c>
      <c r="J31" s="6" t="s">
        <v>16</v>
      </c>
      <c r="K31" s="6" t="s">
        <v>17</v>
      </c>
      <c r="L31" s="25"/>
      <c r="M31" s="4" t="s">
        <v>13</v>
      </c>
      <c r="N31" s="18" t="s">
        <v>7</v>
      </c>
      <c r="O31" s="4" t="s">
        <v>23</v>
      </c>
      <c r="P31" s="3"/>
    </row>
    <row r="32" spans="1:17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5"/>
      <c r="Q32" s="19"/>
    </row>
    <row r="33" spans="1:17" ht="15" x14ac:dyDescent="0.2">
      <c r="A33" s="20" t="s">
        <v>20</v>
      </c>
      <c r="B33" s="21">
        <f>ROUND(M33/12*$K$2,2)</f>
        <v>1234.49</v>
      </c>
      <c r="C33" s="21">
        <f>ROUND(N33/12*$K$2,2)</f>
        <v>3.7</v>
      </c>
      <c r="D33" s="22">
        <f>ROUND((B33+C33)/12,2)</f>
        <v>103.18</v>
      </c>
      <c r="E33" s="21">
        <f>ROUND(O33/12*$K$2,2)</f>
        <v>86.54</v>
      </c>
      <c r="F33" s="22">
        <f>28*$K$2</f>
        <v>23.3324</v>
      </c>
      <c r="G33" s="21">
        <f>SUM(B33:F33)</f>
        <v>1451.2424000000001</v>
      </c>
      <c r="H33" s="22">
        <f>(G33-F33+140)/13.5-(G33-F33+140)*0.5%</f>
        <v>108.30193148148149</v>
      </c>
      <c r="I33" s="21">
        <f>ROUND(G33+H33,2)</f>
        <v>1559.54</v>
      </c>
      <c r="J33" s="23">
        <f t="shared" ref="J33:J34" si="19">ROUND(G33*33.663%,2)</f>
        <v>488.53</v>
      </c>
      <c r="K33" s="24">
        <f t="shared" ref="K33:K34" si="20">I33+J33</f>
        <v>2048.0699999999997</v>
      </c>
      <c r="L33" s="25"/>
      <c r="M33" s="23">
        <v>17777.3</v>
      </c>
      <c r="N33" s="23">
        <v>53.28</v>
      </c>
      <c r="O33" s="23">
        <v>1246.1600000000001</v>
      </c>
      <c r="P33" s="26"/>
      <c r="Q33" s="27"/>
    </row>
    <row r="34" spans="1:17" ht="15" x14ac:dyDescent="0.2">
      <c r="A34" s="20" t="s">
        <v>21</v>
      </c>
      <c r="B34" s="21">
        <f t="shared" ref="B34:C37" si="21">ROUND(M34/12*$K$2,2)</f>
        <v>1370.35</v>
      </c>
      <c r="C34" s="21">
        <f t="shared" si="21"/>
        <v>4.1100000000000003</v>
      </c>
      <c r="D34" s="22">
        <f t="shared" ref="D34:D37" si="22">ROUND((B34+C34)/12,2)</f>
        <v>114.54</v>
      </c>
      <c r="E34" s="21">
        <f t="shared" ref="E34:E37" si="23">ROUND(O34/12*$K$2,2)</f>
        <v>86.54</v>
      </c>
      <c r="F34" s="22">
        <f>22*$K$2</f>
        <v>18.332599999999999</v>
      </c>
      <c r="G34" s="21">
        <f>SUM(B34:F34)</f>
        <v>1593.8725999999997</v>
      </c>
      <c r="H34" s="22">
        <f t="shared" ref="H34:H36" si="24">(G34-F34+140)/13.5-(G34-F34+140)*0.5%</f>
        <v>118.49933703703702</v>
      </c>
      <c r="I34" s="21">
        <f>ROUND(G34+H34,2)</f>
        <v>1712.37</v>
      </c>
      <c r="J34" s="23">
        <f t="shared" si="19"/>
        <v>536.54999999999995</v>
      </c>
      <c r="K34" s="24">
        <f t="shared" si="20"/>
        <v>2248.92</v>
      </c>
      <c r="L34" s="25"/>
      <c r="M34" s="23">
        <v>19733.830000000002</v>
      </c>
      <c r="N34" s="23">
        <v>59.16</v>
      </c>
      <c r="O34" s="23">
        <v>1246.1600000000001</v>
      </c>
      <c r="P34" s="26"/>
      <c r="Q34" s="27"/>
    </row>
    <row r="35" spans="1:17" ht="15" x14ac:dyDescent="0.2">
      <c r="A35" s="20" t="s">
        <v>2</v>
      </c>
      <c r="B35" s="21">
        <f t="shared" si="21"/>
        <v>1413.43</v>
      </c>
      <c r="C35" s="21">
        <f t="shared" si="21"/>
        <v>4.24</v>
      </c>
      <c r="D35" s="22">
        <f t="shared" si="22"/>
        <v>118.14</v>
      </c>
      <c r="E35" s="21">
        <f t="shared" si="23"/>
        <v>117.63</v>
      </c>
      <c r="F35" s="22">
        <f>20*$K$2</f>
        <v>16.666</v>
      </c>
      <c r="G35" s="21">
        <f>SUM(B35:F35)</f>
        <v>1670.106</v>
      </c>
      <c r="H35" s="22">
        <f t="shared" si="24"/>
        <v>123.88020740740741</v>
      </c>
      <c r="I35" s="21">
        <f>ROUND(G35+H35,2)</f>
        <v>1793.99</v>
      </c>
      <c r="J35" s="23">
        <f>ROUND(G35*33.663%,2)</f>
        <v>562.21</v>
      </c>
      <c r="K35" s="24">
        <f>I35+J35</f>
        <v>2356.1999999999998</v>
      </c>
      <c r="L35" s="25"/>
      <c r="M35" s="23">
        <v>20354.2</v>
      </c>
      <c r="N35" s="23">
        <v>61.08</v>
      </c>
      <c r="O35" s="23">
        <v>1693.97</v>
      </c>
      <c r="P35" s="26"/>
      <c r="Q35" s="27"/>
    </row>
    <row r="36" spans="1:17" ht="15" x14ac:dyDescent="0.2">
      <c r="A36" s="20" t="s">
        <v>3</v>
      </c>
      <c r="B36" s="21">
        <f t="shared" si="21"/>
        <v>1653.19</v>
      </c>
      <c r="C36" s="21">
        <f t="shared" si="21"/>
        <v>4.96</v>
      </c>
      <c r="D36" s="22">
        <f t="shared" si="22"/>
        <v>138.18</v>
      </c>
      <c r="E36" s="21">
        <f t="shared" si="23"/>
        <v>168.2</v>
      </c>
      <c r="F36" s="22">
        <f>9*$K$2</f>
        <v>7.4997000000000007</v>
      </c>
      <c r="G36" s="21">
        <f>SUM(B36:F36)</f>
        <v>1972.0297000000003</v>
      </c>
      <c r="H36" s="22">
        <f t="shared" si="24"/>
        <v>145.36846111111112</v>
      </c>
      <c r="I36" s="21">
        <f>ROUND(G36+H36,2)</f>
        <v>2117.4</v>
      </c>
      <c r="J36" s="23">
        <f>ROUND(G36*33.663%,2)</f>
        <v>663.84</v>
      </c>
      <c r="K36" s="24">
        <f>I36+J36</f>
        <v>2781.2400000000002</v>
      </c>
      <c r="L36" s="25"/>
      <c r="M36" s="23">
        <v>23806.83</v>
      </c>
      <c r="N36" s="23">
        <v>71.400000000000006</v>
      </c>
      <c r="O36" s="23">
        <v>2422.16</v>
      </c>
      <c r="P36" s="26"/>
      <c r="Q36" s="27"/>
    </row>
    <row r="37" spans="1:17" ht="15" x14ac:dyDescent="0.2">
      <c r="A37" s="20" t="s">
        <v>4</v>
      </c>
      <c r="B37" s="21">
        <f t="shared" si="21"/>
        <v>1867.29</v>
      </c>
      <c r="C37" s="21">
        <f t="shared" si="21"/>
        <v>5.6</v>
      </c>
      <c r="D37" s="22">
        <f t="shared" si="22"/>
        <v>156.07</v>
      </c>
      <c r="E37" s="21">
        <f t="shared" si="23"/>
        <v>202.03</v>
      </c>
      <c r="F37" s="21"/>
      <c r="G37" s="21">
        <f>SUM(B37:F37)</f>
        <v>2230.9899999999998</v>
      </c>
      <c r="H37" s="22">
        <f>(G37-F37+284.08)/13.5-(G37-F37+284.08)*0.5%</f>
        <v>173.72613148148147</v>
      </c>
      <c r="I37" s="21">
        <f>ROUND(G37+H37,2)</f>
        <v>2404.7199999999998</v>
      </c>
      <c r="J37" s="23">
        <f>ROUND(G37*33.663%,2)</f>
        <v>751.02</v>
      </c>
      <c r="K37" s="24">
        <f>I37+J37</f>
        <v>3155.74</v>
      </c>
      <c r="L37" s="25"/>
      <c r="M37" s="23">
        <v>26890.05</v>
      </c>
      <c r="N37" s="23">
        <v>80.64</v>
      </c>
      <c r="O37" s="23">
        <v>2909.4</v>
      </c>
      <c r="P37" s="26"/>
      <c r="Q37" s="27"/>
    </row>
    <row r="38" spans="1:17" x14ac:dyDescent="0.2">
      <c r="L38" s="25"/>
    </row>
    <row r="39" spans="1:17" ht="29.25" customHeight="1" x14ac:dyDescent="0.2">
      <c r="B39" s="11"/>
      <c r="C39" s="11"/>
      <c r="D39" s="11"/>
      <c r="G39" s="16"/>
      <c r="H39" s="11"/>
      <c r="I39" s="11"/>
      <c r="K39" s="17" t="s">
        <v>27</v>
      </c>
      <c r="L39" s="25"/>
      <c r="M39" s="9"/>
      <c r="N39" s="11"/>
      <c r="O39" s="11"/>
      <c r="P39" s="11"/>
    </row>
    <row r="40" spans="1:17" ht="38.25" x14ac:dyDescent="0.2">
      <c r="A40" s="5" t="s">
        <v>22</v>
      </c>
      <c r="B40" s="6" t="s">
        <v>10</v>
      </c>
      <c r="C40" s="6" t="s">
        <v>7</v>
      </c>
      <c r="D40" s="5" t="s">
        <v>14</v>
      </c>
      <c r="E40" s="6" t="s">
        <v>9</v>
      </c>
      <c r="F40" s="6" t="s">
        <v>15</v>
      </c>
      <c r="G40" s="5" t="s">
        <v>0</v>
      </c>
      <c r="H40" s="6" t="s">
        <v>6</v>
      </c>
      <c r="I40" s="6" t="s">
        <v>1</v>
      </c>
      <c r="J40" s="6" t="s">
        <v>16</v>
      </c>
      <c r="K40" s="6" t="s">
        <v>17</v>
      </c>
      <c r="L40" s="25"/>
      <c r="M40" s="4" t="s">
        <v>13</v>
      </c>
      <c r="N40" s="18" t="s">
        <v>7</v>
      </c>
      <c r="O40" s="4" t="s">
        <v>23</v>
      </c>
      <c r="P40" s="3"/>
    </row>
    <row r="41" spans="1:17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5"/>
      <c r="Q41" s="19"/>
    </row>
    <row r="42" spans="1:17" ht="15" x14ac:dyDescent="0.2">
      <c r="A42" s="20" t="s">
        <v>20</v>
      </c>
      <c r="B42" s="21">
        <f>ROUND(M42/12*$K$2,2)</f>
        <v>1234.49</v>
      </c>
      <c r="C42" s="21">
        <f>ROUND(N42/12*$K$2,2)</f>
        <v>6.17</v>
      </c>
      <c r="D42" s="22">
        <f>ROUND((B42+C42)/12,2)</f>
        <v>103.39</v>
      </c>
      <c r="E42" s="21">
        <f>ROUND(O42/12*$K$2,2)</f>
        <v>86.54</v>
      </c>
      <c r="F42" s="22">
        <f>28*$K$2</f>
        <v>23.3324</v>
      </c>
      <c r="G42" s="21">
        <f>SUM(B42:F42)</f>
        <v>1453.9224000000002</v>
      </c>
      <c r="H42" s="22">
        <f>(G42-F42+140)/13.5-(G42-F42+140)*0.5%</f>
        <v>108.48705000000001</v>
      </c>
      <c r="I42" s="21">
        <f>ROUND(G42+H42,2)</f>
        <v>1562.41</v>
      </c>
      <c r="J42" s="23">
        <f t="shared" ref="J42:J43" si="25">ROUND(G42*33.663%,2)</f>
        <v>489.43</v>
      </c>
      <c r="K42" s="24">
        <f>I42+J42</f>
        <v>2051.84</v>
      </c>
      <c r="L42" s="25"/>
      <c r="M42" s="23">
        <v>17777.3</v>
      </c>
      <c r="N42" s="23">
        <v>88.92</v>
      </c>
      <c r="O42" s="23">
        <v>1246.1600000000001</v>
      </c>
      <c r="P42" s="26"/>
      <c r="Q42" s="27"/>
    </row>
    <row r="43" spans="1:17" ht="15" x14ac:dyDescent="0.2">
      <c r="A43" s="20" t="s">
        <v>21</v>
      </c>
      <c r="B43" s="21">
        <f t="shared" ref="B43:C46" si="26">ROUND(M43/12*$K$2,2)</f>
        <v>1370.35</v>
      </c>
      <c r="C43" s="21">
        <f t="shared" si="26"/>
        <v>6.85</v>
      </c>
      <c r="D43" s="22">
        <f t="shared" ref="D43:D46" si="27">ROUND((B43+C43)/12,2)</f>
        <v>114.77</v>
      </c>
      <c r="E43" s="21">
        <f t="shared" ref="E43:E46" si="28">ROUND(O43/12*$K$2,2)</f>
        <v>86.54</v>
      </c>
      <c r="F43" s="22">
        <f>22*$K$2</f>
        <v>18.332599999999999</v>
      </c>
      <c r="G43" s="21">
        <f>SUM(B43:F43)</f>
        <v>1596.8425999999997</v>
      </c>
      <c r="H43" s="22">
        <f t="shared" ref="H43:H45" si="29">(G43-F43+140)/13.5-(G43-F43+140)*0.5%</f>
        <v>118.70448703703701</v>
      </c>
      <c r="I43" s="21">
        <f>ROUND(G43+H43,2)</f>
        <v>1715.55</v>
      </c>
      <c r="J43" s="23">
        <f t="shared" si="25"/>
        <v>537.54999999999995</v>
      </c>
      <c r="K43" s="24">
        <f t="shared" ref="K43" si="30">I43+J43</f>
        <v>2253.1</v>
      </c>
      <c r="L43" s="25"/>
      <c r="M43" s="23">
        <v>19733.830000000002</v>
      </c>
      <c r="N43" s="23">
        <v>98.64</v>
      </c>
      <c r="O43" s="23">
        <v>1246.1600000000001</v>
      </c>
      <c r="P43" s="26"/>
      <c r="Q43" s="27"/>
    </row>
    <row r="44" spans="1:17" ht="15" x14ac:dyDescent="0.2">
      <c r="A44" s="20" t="s">
        <v>2</v>
      </c>
      <c r="B44" s="21">
        <f t="shared" si="26"/>
        <v>1413.43</v>
      </c>
      <c r="C44" s="21">
        <f t="shared" si="26"/>
        <v>7.07</v>
      </c>
      <c r="D44" s="22">
        <f t="shared" si="27"/>
        <v>118.38</v>
      </c>
      <c r="E44" s="21">
        <f t="shared" si="28"/>
        <v>117.63</v>
      </c>
      <c r="F44" s="22">
        <f>20*$K$2</f>
        <v>16.666</v>
      </c>
      <c r="G44" s="21">
        <f>SUM(B44:F44)</f>
        <v>1673.1760000000002</v>
      </c>
      <c r="H44" s="22">
        <f t="shared" si="29"/>
        <v>124.09226481481483</v>
      </c>
      <c r="I44" s="21">
        <f>ROUND(G44+H44,2)</f>
        <v>1797.27</v>
      </c>
      <c r="J44" s="23">
        <f>ROUND(G44*33.663%,2)</f>
        <v>563.24</v>
      </c>
      <c r="K44" s="24">
        <f>I44+J44</f>
        <v>2360.5100000000002</v>
      </c>
      <c r="L44" s="25"/>
      <c r="M44" s="23">
        <v>20354.2</v>
      </c>
      <c r="N44" s="23">
        <v>101.76</v>
      </c>
      <c r="O44" s="23">
        <v>1693.97</v>
      </c>
      <c r="P44" s="26"/>
      <c r="Q44" s="27"/>
    </row>
    <row r="45" spans="1:17" ht="15" x14ac:dyDescent="0.2">
      <c r="A45" s="20" t="s">
        <v>3</v>
      </c>
      <c r="B45" s="21">
        <f t="shared" si="26"/>
        <v>1653.19</v>
      </c>
      <c r="C45" s="21">
        <f t="shared" si="26"/>
        <v>8.27</v>
      </c>
      <c r="D45" s="22">
        <f t="shared" si="27"/>
        <v>138.46</v>
      </c>
      <c r="E45" s="21">
        <f t="shared" si="28"/>
        <v>168.2</v>
      </c>
      <c r="F45" s="22">
        <f>9*$K$2</f>
        <v>7.4997000000000007</v>
      </c>
      <c r="G45" s="21">
        <f>SUM(B45:F45)</f>
        <v>1975.6197000000002</v>
      </c>
      <c r="H45" s="22">
        <f t="shared" si="29"/>
        <v>145.61643703703703</v>
      </c>
      <c r="I45" s="21">
        <f>ROUND(G45+H45,2)</f>
        <v>2121.2399999999998</v>
      </c>
      <c r="J45" s="23">
        <f>ROUND(G45*33.663%,2)</f>
        <v>665.05</v>
      </c>
      <c r="K45" s="24">
        <f>I45+J45</f>
        <v>2786.29</v>
      </c>
      <c r="L45" s="25"/>
      <c r="M45" s="23">
        <v>23806.83</v>
      </c>
      <c r="N45" s="23">
        <v>119.04</v>
      </c>
      <c r="O45" s="23">
        <v>2422.16</v>
      </c>
      <c r="P45" s="26"/>
      <c r="Q45" s="27"/>
    </row>
    <row r="46" spans="1:17" ht="15" x14ac:dyDescent="0.2">
      <c r="A46" s="20" t="s">
        <v>4</v>
      </c>
      <c r="B46" s="21">
        <f t="shared" si="26"/>
        <v>1867.29</v>
      </c>
      <c r="C46" s="21">
        <f t="shared" si="26"/>
        <v>9.33</v>
      </c>
      <c r="D46" s="22">
        <f t="shared" si="27"/>
        <v>156.38999999999999</v>
      </c>
      <c r="E46" s="21">
        <f t="shared" si="28"/>
        <v>202.03</v>
      </c>
      <c r="F46" s="21"/>
      <c r="G46" s="21">
        <f>SUM(B46:F46)</f>
        <v>2235.04</v>
      </c>
      <c r="H46" s="22">
        <f>(G46-F46+284.08)/13.5-(G46-F46+284.08)*0.5%</f>
        <v>174.00588148148148</v>
      </c>
      <c r="I46" s="21">
        <f>ROUND(G46+H46,2)</f>
        <v>2409.0500000000002</v>
      </c>
      <c r="J46" s="23">
        <f>ROUND(G46*33.663%,2)</f>
        <v>752.38</v>
      </c>
      <c r="K46" s="24">
        <f>I46+J46</f>
        <v>3161.4300000000003</v>
      </c>
      <c r="L46" s="25"/>
      <c r="M46" s="23">
        <v>26890.05</v>
      </c>
      <c r="N46" s="23">
        <v>134.4</v>
      </c>
      <c r="O46" s="23">
        <v>2909.4</v>
      </c>
      <c r="P46" s="26"/>
      <c r="Q46" s="27"/>
    </row>
    <row r="47" spans="1:17" x14ac:dyDescent="0.2">
      <c r="L47" s="25"/>
    </row>
    <row r="48" spans="1:17" ht="29.25" customHeight="1" x14ac:dyDescent="0.2">
      <c r="B48" s="11"/>
      <c r="C48" s="11"/>
      <c r="D48" s="11"/>
      <c r="G48" s="16"/>
      <c r="H48" s="11"/>
      <c r="I48" s="11"/>
      <c r="K48" s="17" t="s">
        <v>30</v>
      </c>
      <c r="L48" s="25"/>
      <c r="M48" s="9"/>
      <c r="N48" s="11"/>
      <c r="O48" s="11"/>
      <c r="P48" s="11"/>
    </row>
    <row r="49" spans="1:17" ht="89.25" x14ac:dyDescent="0.2">
      <c r="A49" s="5" t="s">
        <v>22</v>
      </c>
      <c r="B49" s="6" t="s">
        <v>10</v>
      </c>
      <c r="C49" s="6" t="s">
        <v>7</v>
      </c>
      <c r="D49" s="5" t="s">
        <v>14</v>
      </c>
      <c r="E49" s="6" t="s">
        <v>9</v>
      </c>
      <c r="F49" s="6" t="s">
        <v>29</v>
      </c>
      <c r="G49" s="5" t="s">
        <v>0</v>
      </c>
      <c r="H49" s="6" t="s">
        <v>6</v>
      </c>
      <c r="I49" s="6" t="s">
        <v>1</v>
      </c>
      <c r="J49" s="6" t="s">
        <v>16</v>
      </c>
      <c r="K49" s="6" t="s">
        <v>17</v>
      </c>
      <c r="L49" s="25"/>
      <c r="M49" s="4" t="s">
        <v>13</v>
      </c>
      <c r="N49" s="18" t="s">
        <v>7</v>
      </c>
      <c r="O49" s="4" t="s">
        <v>23</v>
      </c>
      <c r="P49" s="3"/>
    </row>
    <row r="50" spans="1:17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5"/>
      <c r="Q50" s="19"/>
    </row>
    <row r="51" spans="1:17" ht="15" x14ac:dyDescent="0.2">
      <c r="A51" s="20" t="s">
        <v>20</v>
      </c>
      <c r="B51" s="21">
        <f>ROUND(M51/12*$K$2,2)</f>
        <v>1234.49</v>
      </c>
      <c r="C51" s="21">
        <f>ROUND(N51/12*$K$2,2)</f>
        <v>6.17</v>
      </c>
      <c r="D51" s="22">
        <f>ROUND((B51+C51)/12,2)</f>
        <v>103.39</v>
      </c>
      <c r="E51" s="21">
        <f>ROUND(O51/12*$K$2,2)</f>
        <v>86.54</v>
      </c>
      <c r="F51" s="22">
        <f>(28+22.22)*$K$2</f>
        <v>41.848326</v>
      </c>
      <c r="G51" s="21">
        <f>SUM(B51:F51)</f>
        <v>1472.4383260000002</v>
      </c>
      <c r="H51" s="22">
        <f>(G51-F51+140)/13.5-(G51-F51+140)*0.5%</f>
        <v>108.48705000000001</v>
      </c>
      <c r="I51" s="21">
        <f>ROUND(G51+H51,2)</f>
        <v>1580.93</v>
      </c>
      <c r="J51" s="23">
        <f t="shared" ref="J51:J52" si="31">ROUND(G51*33.663%,2)</f>
        <v>495.67</v>
      </c>
      <c r="K51" s="24">
        <f>I51+J51</f>
        <v>2076.6</v>
      </c>
      <c r="L51" s="25"/>
      <c r="M51" s="23">
        <v>17777.3</v>
      </c>
      <c r="N51" s="23">
        <v>88.92</v>
      </c>
      <c r="O51" s="23">
        <v>1246.1600000000001</v>
      </c>
      <c r="P51" s="26"/>
      <c r="Q51" s="27"/>
    </row>
    <row r="52" spans="1:17" ht="15" x14ac:dyDescent="0.2">
      <c r="A52" s="20" t="s">
        <v>21</v>
      </c>
      <c r="B52" s="21">
        <f t="shared" ref="B52:C55" si="32">ROUND(M52/12*$K$2,2)</f>
        <v>1370.35</v>
      </c>
      <c r="C52" s="21">
        <f t="shared" si="32"/>
        <v>6.85</v>
      </c>
      <c r="D52" s="22">
        <f t="shared" ref="D52:D55" si="33">ROUND((B52+C52)/12,2)</f>
        <v>114.77</v>
      </c>
      <c r="E52" s="21">
        <f>ROUND(O52/12*$K$2,2)</f>
        <v>86.54</v>
      </c>
      <c r="F52" s="22">
        <f>(22+24.67)*$K$2</f>
        <v>38.890111000000005</v>
      </c>
      <c r="G52" s="21">
        <f>SUM(B52:F52)</f>
        <v>1617.4001109999997</v>
      </c>
      <c r="H52" s="22">
        <f t="shared" ref="H52:H54" si="34">(G52-F52+140)/13.5-(G52-F52+140)*0.5%</f>
        <v>118.70448703703701</v>
      </c>
      <c r="I52" s="21">
        <f>ROUND(G52+H52,2)</f>
        <v>1736.1</v>
      </c>
      <c r="J52" s="23">
        <f t="shared" si="31"/>
        <v>544.47</v>
      </c>
      <c r="K52" s="24">
        <f t="shared" ref="K52" si="35">I52+J52</f>
        <v>2280.5699999999997</v>
      </c>
      <c r="L52" s="25"/>
      <c r="M52" s="23">
        <v>19733.830000000002</v>
      </c>
      <c r="N52" s="23">
        <v>98.64</v>
      </c>
      <c r="O52" s="23">
        <v>1246.1600000000001</v>
      </c>
      <c r="P52" s="26"/>
      <c r="Q52" s="27"/>
    </row>
    <row r="53" spans="1:17" ht="15" x14ac:dyDescent="0.2">
      <c r="A53" s="20" t="s">
        <v>2</v>
      </c>
      <c r="B53" s="21">
        <f t="shared" si="32"/>
        <v>1413.43</v>
      </c>
      <c r="C53" s="21">
        <f t="shared" si="32"/>
        <v>7.07</v>
      </c>
      <c r="D53" s="22">
        <f t="shared" si="33"/>
        <v>118.38</v>
      </c>
      <c r="E53" s="21">
        <f>ROUND(O53/12*$K$2,2)</f>
        <v>117.63</v>
      </c>
      <c r="F53" s="22">
        <f>(20+25.44)*$K$2</f>
        <v>37.865152000000002</v>
      </c>
      <c r="G53" s="21">
        <f>SUM(B53:F53)</f>
        <v>1694.3751520000003</v>
      </c>
      <c r="H53" s="22">
        <f t="shared" si="34"/>
        <v>124.09226481481483</v>
      </c>
      <c r="I53" s="21">
        <f>ROUND(G53+H53,2)</f>
        <v>1818.47</v>
      </c>
      <c r="J53" s="23">
        <f>ROUND(G53*33.663%,2)</f>
        <v>570.38</v>
      </c>
      <c r="K53" s="24">
        <f>I53+J53</f>
        <v>2388.85</v>
      </c>
      <c r="L53" s="25"/>
      <c r="M53" s="23">
        <v>20354.2</v>
      </c>
      <c r="N53" s="23">
        <v>101.76</v>
      </c>
      <c r="O53" s="23">
        <v>1693.97</v>
      </c>
      <c r="P53" s="26"/>
      <c r="Q53" s="27"/>
    </row>
    <row r="54" spans="1:17" ht="15" x14ac:dyDescent="0.2">
      <c r="A54" s="20" t="s">
        <v>3</v>
      </c>
      <c r="B54" s="21">
        <f t="shared" si="32"/>
        <v>1653.19</v>
      </c>
      <c r="C54" s="21">
        <f t="shared" si="32"/>
        <v>8.27</v>
      </c>
      <c r="D54" s="22">
        <f t="shared" si="33"/>
        <v>138.46</v>
      </c>
      <c r="E54" s="21">
        <f>ROUND(O54/12*$K$2,2)</f>
        <v>168.2</v>
      </c>
      <c r="F54" s="22">
        <f>(9+29.76)*$K$2</f>
        <v>32.298708000000005</v>
      </c>
      <c r="G54" s="21">
        <f>SUM(B54:F54)</f>
        <v>2000.4187080000002</v>
      </c>
      <c r="H54" s="22">
        <f t="shared" si="34"/>
        <v>145.61643703703703</v>
      </c>
      <c r="I54" s="21">
        <f>ROUND(G54+H54,2)</f>
        <v>2146.04</v>
      </c>
      <c r="J54" s="23">
        <f>ROUND(G54*33.663%,2)</f>
        <v>673.4</v>
      </c>
      <c r="K54" s="24">
        <f>I54+J54</f>
        <v>2819.44</v>
      </c>
      <c r="L54" s="25"/>
      <c r="M54" s="23">
        <v>23806.83</v>
      </c>
      <c r="N54" s="23">
        <v>119.04</v>
      </c>
      <c r="O54" s="23">
        <v>2422.16</v>
      </c>
      <c r="P54" s="26"/>
      <c r="Q54" s="27"/>
    </row>
    <row r="55" spans="1:17" ht="15" x14ac:dyDescent="0.2">
      <c r="A55" s="20" t="s">
        <v>4</v>
      </c>
      <c r="B55" s="21">
        <f t="shared" si="32"/>
        <v>1867.29</v>
      </c>
      <c r="C55" s="21">
        <f t="shared" si="32"/>
        <v>9.33</v>
      </c>
      <c r="D55" s="22">
        <f t="shared" si="33"/>
        <v>156.38999999999999</v>
      </c>
      <c r="E55" s="21">
        <f>ROUND(O55/12*$K$2,2)</f>
        <v>202.03</v>
      </c>
      <c r="F55" s="21">
        <f>33.61*$K$2</f>
        <v>28.007213</v>
      </c>
      <c r="G55" s="21">
        <f>SUM(B55:F55)</f>
        <v>2263.0472129999998</v>
      </c>
      <c r="H55" s="22">
        <f>(G55-F55+284.08)/13.5-(G55-F55+284.08)*0.5%</f>
        <v>174.00588148148148</v>
      </c>
      <c r="I55" s="21">
        <f>ROUND(G55+H55,2)</f>
        <v>2437.0500000000002</v>
      </c>
      <c r="J55" s="23">
        <f>ROUND(G55*33.663%,2)</f>
        <v>761.81</v>
      </c>
      <c r="K55" s="24">
        <f>I55+J55</f>
        <v>3198.86</v>
      </c>
      <c r="L55" s="25"/>
      <c r="M55" s="23">
        <v>26890.05</v>
      </c>
      <c r="N55" s="23">
        <v>134.4</v>
      </c>
      <c r="O55" s="23">
        <v>2909.4</v>
      </c>
      <c r="P55" s="26"/>
      <c r="Q55" s="27"/>
    </row>
    <row r="56" spans="1:17" x14ac:dyDescent="0.2">
      <c r="L56" s="25"/>
    </row>
    <row r="57" spans="1:17" ht="29.25" customHeight="1" x14ac:dyDescent="0.2">
      <c r="B57" s="11"/>
      <c r="C57" s="11"/>
      <c r="D57" s="11"/>
      <c r="G57" s="16"/>
      <c r="H57" s="11"/>
      <c r="I57" s="11"/>
      <c r="K57" s="17" t="s">
        <v>26</v>
      </c>
      <c r="L57" s="25"/>
      <c r="M57" s="9"/>
      <c r="N57" s="11"/>
      <c r="O57" s="11"/>
      <c r="P57" s="11"/>
    </row>
    <row r="58" spans="1:17" ht="51" x14ac:dyDescent="0.2">
      <c r="A58" s="5" t="s">
        <v>22</v>
      </c>
      <c r="B58" s="6" t="s">
        <v>10</v>
      </c>
      <c r="C58" s="6" t="s">
        <v>7</v>
      </c>
      <c r="D58" s="5" t="s">
        <v>14</v>
      </c>
      <c r="E58" s="6" t="s">
        <v>9</v>
      </c>
      <c r="F58" s="6" t="s">
        <v>28</v>
      </c>
      <c r="G58" s="5" t="s">
        <v>0</v>
      </c>
      <c r="H58" s="6" t="s">
        <v>6</v>
      </c>
      <c r="I58" s="6" t="s">
        <v>1</v>
      </c>
      <c r="J58" s="6" t="s">
        <v>16</v>
      </c>
      <c r="K58" s="6" t="s">
        <v>17</v>
      </c>
      <c r="L58" s="25"/>
      <c r="M58" s="4" t="s">
        <v>13</v>
      </c>
      <c r="N58" s="18" t="s">
        <v>7</v>
      </c>
      <c r="O58" s="4" t="s">
        <v>23</v>
      </c>
      <c r="P58" s="3"/>
    </row>
    <row r="59" spans="1:17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5"/>
      <c r="Q59" s="19"/>
    </row>
    <row r="60" spans="1:17" ht="15" x14ac:dyDescent="0.2">
      <c r="A60" s="20" t="s">
        <v>20</v>
      </c>
      <c r="B60" s="21">
        <f>ROUND(M60/12*$K$2,2)</f>
        <v>1255.1400000000001</v>
      </c>
      <c r="C60" s="21">
        <f>ROUND(N60/12*$K$2,2)</f>
        <v>6.27</v>
      </c>
      <c r="D60" s="22">
        <f>ROUND((B60+C60)/12,2)</f>
        <v>105.12</v>
      </c>
      <c r="E60" s="21">
        <f>ROUND(O60/12*$K$2,2)</f>
        <v>86.54</v>
      </c>
      <c r="F60" s="21">
        <f>22.59*$K$2</f>
        <v>18.824247</v>
      </c>
      <c r="G60" s="21">
        <f>SUM(B60:F60)</f>
        <v>1471.8942470000002</v>
      </c>
      <c r="H60" s="22">
        <f>(G60-F60+140)/13.5-(G60-F60+140)*0.5%</f>
        <v>110.0398351851852</v>
      </c>
      <c r="I60" s="21">
        <f>ROUND(G60+H60,2)</f>
        <v>1581.93</v>
      </c>
      <c r="J60" s="23">
        <f t="shared" ref="J60:J61" si="36">ROUND(G60*33.663%,2)</f>
        <v>495.48</v>
      </c>
      <c r="K60" s="24">
        <f>I60+J60</f>
        <v>2077.41</v>
      </c>
      <c r="L60" s="25"/>
      <c r="M60" s="23">
        <v>18074.78</v>
      </c>
      <c r="N60" s="23">
        <v>90.36</v>
      </c>
      <c r="O60" s="23">
        <v>1246.1600000000001</v>
      </c>
      <c r="P60" s="26"/>
      <c r="Q60" s="27"/>
    </row>
    <row r="61" spans="1:17" ht="15" x14ac:dyDescent="0.2">
      <c r="A61" s="20" t="s">
        <v>21</v>
      </c>
      <c r="B61" s="21">
        <f t="shared" ref="B61:C64" si="37">ROUND(M61/12*$K$2,2)</f>
        <v>1386.57</v>
      </c>
      <c r="C61" s="21">
        <f t="shared" si="37"/>
        <v>6.93</v>
      </c>
      <c r="D61" s="22">
        <f t="shared" ref="D61:D64" si="38">ROUND((B61+C61)/12,2)</f>
        <v>116.13</v>
      </c>
      <c r="E61" s="21">
        <f t="shared" ref="E61:E64" si="39">ROUND(O61/12*$K$2,2)</f>
        <v>86.54</v>
      </c>
      <c r="F61" s="21">
        <f>24.96*$K$2</f>
        <v>20.799168000000002</v>
      </c>
      <c r="G61" s="21">
        <f>SUM(B61:F61)</f>
        <v>1616.9691680000001</v>
      </c>
      <c r="H61" s="22">
        <f t="shared" ref="H61:H63" si="40">(G61-F61+140)/13.5-(G61-F61+140)*0.5%</f>
        <v>119.92433518518517</v>
      </c>
      <c r="I61" s="21">
        <f>ROUND(G61+H61,2)</f>
        <v>1736.89</v>
      </c>
      <c r="J61" s="23">
        <f t="shared" si="36"/>
        <v>544.32000000000005</v>
      </c>
      <c r="K61" s="24">
        <f t="shared" ref="K61" si="41">I61+J61</f>
        <v>2281.21</v>
      </c>
      <c r="L61" s="25"/>
      <c r="M61" s="23">
        <v>19967.47</v>
      </c>
      <c r="N61" s="23">
        <v>99.84</v>
      </c>
      <c r="O61" s="23">
        <v>1246.1600000000001</v>
      </c>
      <c r="P61" s="26"/>
      <c r="Q61" s="27"/>
    </row>
    <row r="62" spans="1:17" ht="15" x14ac:dyDescent="0.2">
      <c r="A62" s="20" t="s">
        <v>2</v>
      </c>
      <c r="B62" s="21">
        <f t="shared" si="37"/>
        <v>1428.18</v>
      </c>
      <c r="C62" s="21">
        <f t="shared" si="37"/>
        <v>7.14</v>
      </c>
      <c r="D62" s="22">
        <f t="shared" si="38"/>
        <v>119.61</v>
      </c>
      <c r="E62" s="21">
        <f t="shared" si="39"/>
        <v>117.63</v>
      </c>
      <c r="F62" s="21">
        <f>25.71*$K$2</f>
        <v>21.424143000000001</v>
      </c>
      <c r="G62" s="21">
        <f>SUM(B62:F62)</f>
        <v>1693.9841429999999</v>
      </c>
      <c r="H62" s="22">
        <f t="shared" si="40"/>
        <v>125.2009037037037</v>
      </c>
      <c r="I62" s="21">
        <f>ROUND(G62+H62,2)</f>
        <v>1819.19</v>
      </c>
      <c r="J62" s="23">
        <f>ROUND(G62*33.663%,2)</f>
        <v>570.25</v>
      </c>
      <c r="K62" s="24">
        <f>I62+J62</f>
        <v>2389.44</v>
      </c>
      <c r="L62" s="25"/>
      <c r="M62" s="23">
        <v>20566.599999999999</v>
      </c>
      <c r="N62" s="23">
        <v>102.84</v>
      </c>
      <c r="O62" s="23">
        <v>1693.97</v>
      </c>
      <c r="P62" s="26"/>
      <c r="Q62" s="27"/>
    </row>
    <row r="63" spans="1:17" ht="15" x14ac:dyDescent="0.2">
      <c r="A63" s="20" t="s">
        <v>3</v>
      </c>
      <c r="B63" s="21">
        <f t="shared" si="37"/>
        <v>1659.83</v>
      </c>
      <c r="C63" s="21">
        <f t="shared" si="37"/>
        <v>8.3000000000000007</v>
      </c>
      <c r="D63" s="22">
        <f t="shared" si="38"/>
        <v>139.01</v>
      </c>
      <c r="E63" s="21">
        <f t="shared" si="39"/>
        <v>168.2</v>
      </c>
      <c r="F63" s="21">
        <f>29.88*$K$2</f>
        <v>24.899004000000001</v>
      </c>
      <c r="G63" s="21">
        <f>SUM(B63:F63)</f>
        <v>2000.239004</v>
      </c>
      <c r="H63" s="22">
        <f t="shared" si="40"/>
        <v>146.11515185185186</v>
      </c>
      <c r="I63" s="21">
        <f>ROUND(G63+H63,2)</f>
        <v>2146.35</v>
      </c>
      <c r="J63" s="23">
        <f>ROUND(G63*33.663%,2)</f>
        <v>673.34</v>
      </c>
      <c r="K63" s="24">
        <f>I63+J63</f>
        <v>2819.69</v>
      </c>
      <c r="L63" s="25"/>
      <c r="M63" s="23">
        <v>23902.47</v>
      </c>
      <c r="N63" s="23">
        <v>119.52</v>
      </c>
      <c r="O63" s="23">
        <v>2422.16</v>
      </c>
      <c r="P63" s="26"/>
      <c r="Q63" s="27"/>
    </row>
    <row r="64" spans="1:17" ht="15" x14ac:dyDescent="0.2">
      <c r="A64" s="20" t="s">
        <v>4</v>
      </c>
      <c r="B64" s="21">
        <f t="shared" si="37"/>
        <v>1867.29</v>
      </c>
      <c r="C64" s="21">
        <f t="shared" si="37"/>
        <v>9.33</v>
      </c>
      <c r="D64" s="22">
        <f t="shared" si="38"/>
        <v>156.38999999999999</v>
      </c>
      <c r="E64" s="21">
        <f t="shared" si="39"/>
        <v>202.03</v>
      </c>
      <c r="F64" s="21">
        <f>33.61*$K$2</f>
        <v>28.007213</v>
      </c>
      <c r="G64" s="21">
        <f>SUM(B64:F64)</f>
        <v>2263.0472129999998</v>
      </c>
      <c r="H64" s="22">
        <f>(G64-F64+284.08)/13.5-(G64-F64+284.08)*0.5%</f>
        <v>174.00588148148148</v>
      </c>
      <c r="I64" s="21">
        <f>ROUND(G64+H64,2)</f>
        <v>2437.0500000000002</v>
      </c>
      <c r="J64" s="23">
        <f>ROUND(G64*33.663%,2)</f>
        <v>761.81</v>
      </c>
      <c r="K64" s="24">
        <f>I64+J64</f>
        <v>3198.86</v>
      </c>
      <c r="L64" s="25"/>
      <c r="M64" s="23">
        <v>26890.05</v>
      </c>
      <c r="N64" s="23">
        <v>134.4</v>
      </c>
      <c r="O64" s="23">
        <v>2909.4</v>
      </c>
      <c r="P64" s="26"/>
      <c r="Q64" s="27"/>
    </row>
    <row r="66" spans="1:17" ht="15" x14ac:dyDescent="0.2">
      <c r="A66" s="1" t="s">
        <v>11</v>
      </c>
      <c r="B66" s="1" t="s">
        <v>12</v>
      </c>
      <c r="N66" s="28"/>
      <c r="O66" s="28"/>
      <c r="P66" s="29"/>
      <c r="Q66" s="27"/>
    </row>
  </sheetData>
  <mergeCells count="1">
    <mergeCell ref="A1:H1"/>
  </mergeCells>
  <printOptions horizontalCentered="1"/>
  <pageMargins left="0" right="0" top="0.98425196850393704" bottom="0.98425196850393704" header="0.51181102362204722" footer="0.51181102362204722"/>
  <pageSetup paperSize="9" scale="36" orientation="landscape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8D1CA-B551-4864-A579-1BC0258F1576}">
  <sheetPr codeName="Foglio3">
    <pageSetUpPr fitToPage="1"/>
  </sheetPr>
  <dimension ref="A1:Q66"/>
  <sheetViews>
    <sheetView view="pageBreakPreview" zoomScaleSheetLayoutView="100" workbookViewId="0">
      <selection activeCell="K3" sqref="K3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8" width="14.7109375" style="1" customWidth="1"/>
    <col min="9" max="10" width="12.28515625" style="1" customWidth="1"/>
    <col min="11" max="11" width="14.42578125" style="1" customWidth="1"/>
    <col min="12" max="12" width="13.28515625" style="1" customWidth="1"/>
    <col min="13" max="13" width="13.85546875" style="1" customWidth="1"/>
    <col min="14" max="14" width="9.42578125" style="1" bestFit="1" customWidth="1"/>
    <col min="15" max="15" width="11.28515625" style="1" customWidth="1"/>
    <col min="16" max="16" width="16.42578125" style="1" bestFit="1" customWidth="1"/>
    <col min="17" max="16384" width="12.28515625" style="1"/>
  </cols>
  <sheetData>
    <row r="1" spans="1:17" ht="14.25" x14ac:dyDescent="0.2">
      <c r="A1" s="30" t="s">
        <v>8</v>
      </c>
      <c r="B1" s="30"/>
      <c r="C1" s="30"/>
      <c r="D1" s="30"/>
      <c r="E1" s="30"/>
      <c r="F1" s="30"/>
      <c r="G1" s="30"/>
      <c r="H1" s="30"/>
      <c r="K1" s="9"/>
      <c r="L1" s="9"/>
      <c r="M1" s="11"/>
    </row>
    <row r="2" spans="1:17" ht="15" x14ac:dyDescent="0.2">
      <c r="A2" s="14"/>
      <c r="B2" s="10" t="s">
        <v>5</v>
      </c>
      <c r="C2" s="10"/>
      <c r="D2" s="10"/>
      <c r="E2" s="10"/>
      <c r="F2" s="10"/>
      <c r="G2" s="10"/>
      <c r="H2" s="10"/>
      <c r="I2" s="11"/>
      <c r="J2" s="11"/>
      <c r="K2" s="7">
        <v>0.66659999999999997</v>
      </c>
      <c r="L2" s="15"/>
      <c r="M2" s="11"/>
      <c r="N2" s="11"/>
      <c r="O2" s="11"/>
    </row>
    <row r="3" spans="1:17" ht="29.25" customHeight="1" x14ac:dyDescent="0.2">
      <c r="B3" s="11"/>
      <c r="C3" s="11"/>
      <c r="D3" s="11"/>
      <c r="F3" s="16"/>
      <c r="G3" s="11"/>
      <c r="H3" s="11"/>
      <c r="J3" s="11"/>
      <c r="K3" s="17" t="s">
        <v>18</v>
      </c>
      <c r="L3" s="9"/>
      <c r="M3" s="11"/>
      <c r="N3" s="11"/>
      <c r="O3" s="11"/>
    </row>
    <row r="4" spans="1:17" ht="38.25" x14ac:dyDescent="0.2">
      <c r="A4" s="5" t="s">
        <v>22</v>
      </c>
      <c r="B4" s="6" t="s">
        <v>10</v>
      </c>
      <c r="C4" s="6" t="s">
        <v>7</v>
      </c>
      <c r="D4" s="5" t="s">
        <v>14</v>
      </c>
      <c r="E4" s="6" t="s">
        <v>9</v>
      </c>
      <c r="F4" s="12" t="s">
        <v>15</v>
      </c>
      <c r="G4" s="5" t="s">
        <v>0</v>
      </c>
      <c r="H4" s="6" t="s">
        <v>6</v>
      </c>
      <c r="I4" s="6" t="s">
        <v>1</v>
      </c>
      <c r="J4" s="6" t="s">
        <v>16</v>
      </c>
      <c r="K4" s="6" t="s">
        <v>17</v>
      </c>
      <c r="L4" s="8"/>
      <c r="M4" s="4" t="s">
        <v>13</v>
      </c>
      <c r="N4" s="18" t="s">
        <v>7</v>
      </c>
      <c r="O4" s="4" t="s">
        <v>23</v>
      </c>
      <c r="P4" s="3"/>
    </row>
    <row r="5" spans="1:17" ht="9.75" customHeight="1" x14ac:dyDescent="0.2">
      <c r="B5" s="2"/>
      <c r="C5" s="2"/>
      <c r="D5" s="2"/>
      <c r="E5" s="2"/>
      <c r="F5" s="13"/>
      <c r="G5" s="2"/>
      <c r="H5" s="2"/>
      <c r="I5" s="2"/>
      <c r="J5" s="2"/>
      <c r="K5" s="2"/>
      <c r="L5" s="2"/>
      <c r="Q5" s="19"/>
    </row>
    <row r="6" spans="1:17" ht="15" x14ac:dyDescent="0.2">
      <c r="A6" s="20" t="s">
        <v>20</v>
      </c>
      <c r="B6" s="21">
        <f>ROUND(M6/12*$K$2,2)</f>
        <v>953.67</v>
      </c>
      <c r="C6" s="21">
        <f>ROUND(N6/12*$K$2,2)</f>
        <v>0</v>
      </c>
      <c r="D6" s="22">
        <f>ROUND((B6+C6)/12,2)</f>
        <v>79.47</v>
      </c>
      <c r="E6" s="21">
        <f>ROUND(O6/12*$K$2,2)</f>
        <v>67.16</v>
      </c>
      <c r="F6" s="22">
        <f>28*$K$2</f>
        <v>18.6648</v>
      </c>
      <c r="G6" s="21">
        <f>SUM(B6:F6)</f>
        <v>1118.9648</v>
      </c>
      <c r="H6" s="22">
        <f>(G6-F6+140)/13.5-(G6-F6+140)*0.5%</f>
        <v>85.672574074074078</v>
      </c>
      <c r="I6" s="21">
        <f>ROUND(G6+H6,2)</f>
        <v>1204.6400000000001</v>
      </c>
      <c r="J6" s="23">
        <f t="shared" ref="J6:J7" si="0">ROUND(G6*33.663%,2)</f>
        <v>376.68</v>
      </c>
      <c r="K6" s="24">
        <f t="shared" ref="K6:K7" si="1">I6+J6</f>
        <v>1581.3200000000002</v>
      </c>
      <c r="L6" s="25"/>
      <c r="M6" s="23">
        <v>17167.7</v>
      </c>
      <c r="N6" s="23"/>
      <c r="O6" s="23">
        <v>1209.06</v>
      </c>
      <c r="P6" s="26"/>
      <c r="Q6" s="27"/>
    </row>
    <row r="7" spans="1:17" ht="15" x14ac:dyDescent="0.2">
      <c r="A7" s="20" t="s">
        <v>21</v>
      </c>
      <c r="B7" s="21">
        <f t="shared" ref="B7:C10" si="2">ROUND(M7/12*$K$2,2)</f>
        <v>1062.3499999999999</v>
      </c>
      <c r="C7" s="21">
        <f t="shared" si="2"/>
        <v>0</v>
      </c>
      <c r="D7" s="22">
        <f t="shared" ref="D7:D10" si="3">ROUND((B7+C7)/12,2)</f>
        <v>88.53</v>
      </c>
      <c r="E7" s="21">
        <f t="shared" ref="E7:E10" si="4">ROUND(O7/12*$K$2,2)</f>
        <v>67.16</v>
      </c>
      <c r="F7" s="22">
        <f>22*$K$2</f>
        <v>14.665199999999999</v>
      </c>
      <c r="G7" s="21">
        <f>SUM(B7:F7)</f>
        <v>1232.7051999999999</v>
      </c>
      <c r="H7" s="22">
        <f t="shared" ref="H7:H9" si="5">(G7-F7+140)/13.5-(G7-F7+140)*0.5%</f>
        <v>93.80535555555555</v>
      </c>
      <c r="I7" s="21">
        <f>ROUND(G7+H7,2)</f>
        <v>1326.51</v>
      </c>
      <c r="J7" s="23">
        <f t="shared" si="0"/>
        <v>414.97</v>
      </c>
      <c r="K7" s="24">
        <f t="shared" si="1"/>
        <v>1741.48</v>
      </c>
      <c r="L7" s="25"/>
      <c r="M7" s="23">
        <v>19124.23</v>
      </c>
      <c r="N7" s="23"/>
      <c r="O7" s="23">
        <v>1209.06</v>
      </c>
      <c r="P7" s="26"/>
      <c r="Q7" s="27"/>
    </row>
    <row r="8" spans="1:17" ht="15" x14ac:dyDescent="0.2">
      <c r="A8" s="20" t="s">
        <v>2</v>
      </c>
      <c r="B8" s="21">
        <f t="shared" si="2"/>
        <v>1094.68</v>
      </c>
      <c r="C8" s="21">
        <f t="shared" si="2"/>
        <v>0</v>
      </c>
      <c r="D8" s="22">
        <f t="shared" si="3"/>
        <v>91.22</v>
      </c>
      <c r="E8" s="21">
        <f t="shared" si="4"/>
        <v>91.3</v>
      </c>
      <c r="F8" s="22">
        <f>20*$K$2</f>
        <v>13.331999999999999</v>
      </c>
      <c r="G8" s="21">
        <f t="shared" ref="G8:G10" si="6">SUM(B8:F8)</f>
        <v>1290.5320000000002</v>
      </c>
      <c r="H8" s="22">
        <f t="shared" si="5"/>
        <v>97.891777777777776</v>
      </c>
      <c r="I8" s="21">
        <f>ROUND(G8+H8,2)</f>
        <v>1388.42</v>
      </c>
      <c r="J8" s="23">
        <f>ROUND(G8*33.663%,2)</f>
        <v>434.43</v>
      </c>
      <c r="K8" s="24">
        <f>I8+J8</f>
        <v>1822.8500000000001</v>
      </c>
      <c r="L8" s="25"/>
      <c r="M8" s="23">
        <v>19706.2</v>
      </c>
      <c r="N8" s="23"/>
      <c r="O8" s="23">
        <v>1643.57</v>
      </c>
      <c r="P8" s="26"/>
      <c r="Q8" s="27"/>
    </row>
    <row r="9" spans="1:17" ht="15" x14ac:dyDescent="0.2">
      <c r="A9" s="20" t="s">
        <v>3</v>
      </c>
      <c r="B9" s="21">
        <f t="shared" si="2"/>
        <v>1280.74</v>
      </c>
      <c r="C9" s="21">
        <f t="shared" si="2"/>
        <v>0</v>
      </c>
      <c r="D9" s="22">
        <f t="shared" si="3"/>
        <v>106.73</v>
      </c>
      <c r="E9" s="21">
        <f t="shared" si="4"/>
        <v>130.55000000000001</v>
      </c>
      <c r="F9" s="22">
        <f>9*$K$2</f>
        <v>5.9993999999999996</v>
      </c>
      <c r="G9" s="21">
        <f t="shared" si="6"/>
        <v>1524.0193999999999</v>
      </c>
      <c r="H9" s="22">
        <f t="shared" si="5"/>
        <v>114.52619629629631</v>
      </c>
      <c r="I9" s="21">
        <f>ROUND(G9+H9,2)</f>
        <v>1638.55</v>
      </c>
      <c r="J9" s="23">
        <f>ROUND(G9*33.663%,2)</f>
        <v>513.03</v>
      </c>
      <c r="K9" s="24">
        <f>I9+J9</f>
        <v>2151.58</v>
      </c>
      <c r="L9" s="25"/>
      <c r="M9" s="23">
        <v>23055.63</v>
      </c>
      <c r="N9" s="23"/>
      <c r="O9" s="23">
        <v>2350.06</v>
      </c>
      <c r="P9" s="26"/>
      <c r="Q9" s="27"/>
    </row>
    <row r="10" spans="1:17" ht="15" x14ac:dyDescent="0.2">
      <c r="A10" s="20" t="s">
        <v>4</v>
      </c>
      <c r="B10" s="21">
        <f t="shared" si="2"/>
        <v>1445.68</v>
      </c>
      <c r="C10" s="21">
        <f t="shared" si="2"/>
        <v>0</v>
      </c>
      <c r="D10" s="22">
        <f t="shared" si="3"/>
        <v>120.47</v>
      </c>
      <c r="E10" s="21">
        <f t="shared" si="4"/>
        <v>156.47</v>
      </c>
      <c r="F10" s="22"/>
      <c r="G10" s="21">
        <f t="shared" si="6"/>
        <v>1722.6200000000001</v>
      </c>
      <c r="H10" s="22">
        <f>(G10-F10+284.08)/13.5-(G10-F10+284.08)*0.5%</f>
        <v>138.61094444444444</v>
      </c>
      <c r="I10" s="21">
        <f>ROUND(G10+H10,2)</f>
        <v>1861.23</v>
      </c>
      <c r="J10" s="23">
        <f>ROUND(G10*33.663%,2)</f>
        <v>579.89</v>
      </c>
      <c r="K10" s="24">
        <f>I10+J10</f>
        <v>2441.12</v>
      </c>
      <c r="L10" s="25"/>
      <c r="M10" s="23">
        <v>26024.85</v>
      </c>
      <c r="N10" s="23"/>
      <c r="O10" s="23">
        <v>2816.8</v>
      </c>
      <c r="P10" s="26"/>
      <c r="Q10" s="27"/>
    </row>
    <row r="11" spans="1:17" x14ac:dyDescent="0.2">
      <c r="L11" s="25"/>
    </row>
    <row r="12" spans="1:17" ht="29.25" customHeight="1" x14ac:dyDescent="0.2">
      <c r="B12" s="11"/>
      <c r="C12" s="11"/>
      <c r="D12" s="11"/>
      <c r="G12" s="16"/>
      <c r="H12" s="11"/>
      <c r="I12" s="11"/>
      <c r="K12" s="17" t="s">
        <v>19</v>
      </c>
      <c r="L12" s="25"/>
      <c r="M12" s="11"/>
      <c r="N12" s="11"/>
      <c r="O12" s="11"/>
    </row>
    <row r="13" spans="1:17" ht="38.25" x14ac:dyDescent="0.2">
      <c r="A13" s="5" t="s">
        <v>22</v>
      </c>
      <c r="B13" s="6" t="s">
        <v>10</v>
      </c>
      <c r="C13" s="6" t="s">
        <v>7</v>
      </c>
      <c r="D13" s="5" t="s">
        <v>14</v>
      </c>
      <c r="E13" s="6" t="s">
        <v>9</v>
      </c>
      <c r="F13" s="12" t="s">
        <v>15</v>
      </c>
      <c r="G13" s="5" t="s">
        <v>0</v>
      </c>
      <c r="H13" s="6" t="s">
        <v>6</v>
      </c>
      <c r="I13" s="6" t="s">
        <v>1</v>
      </c>
      <c r="J13" s="6" t="s">
        <v>16</v>
      </c>
      <c r="K13" s="6" t="s">
        <v>17</v>
      </c>
      <c r="L13" s="25"/>
      <c r="M13" s="4" t="s">
        <v>13</v>
      </c>
      <c r="N13" s="18" t="s">
        <v>7</v>
      </c>
      <c r="O13" s="4" t="s">
        <v>23</v>
      </c>
      <c r="P13" s="3"/>
    </row>
    <row r="14" spans="1:17" ht="9.75" customHeight="1" x14ac:dyDescent="0.2">
      <c r="B14" s="2"/>
      <c r="C14" s="2"/>
      <c r="D14" s="2"/>
      <c r="E14" s="2"/>
      <c r="F14" s="13"/>
      <c r="G14" s="2"/>
      <c r="H14" s="2"/>
      <c r="I14" s="2"/>
      <c r="J14" s="2"/>
      <c r="K14" s="2"/>
      <c r="L14" s="25"/>
      <c r="Q14" s="19"/>
    </row>
    <row r="15" spans="1:17" ht="15" x14ac:dyDescent="0.2">
      <c r="A15" s="20" t="s">
        <v>20</v>
      </c>
      <c r="B15" s="21">
        <f>ROUND(M15/12*$K$2,2)</f>
        <v>962.8</v>
      </c>
      <c r="C15" s="21">
        <f>ROUND(N15/12*$K$2,2)</f>
        <v>0</v>
      </c>
      <c r="D15" s="22">
        <f>ROUND((B15+C15)/12,2)</f>
        <v>80.23</v>
      </c>
      <c r="E15" s="21">
        <f>ROUND(O15/12*$K$2,2)</f>
        <v>67.16</v>
      </c>
      <c r="F15" s="22">
        <f>28*$K$2</f>
        <v>18.6648</v>
      </c>
      <c r="G15" s="21">
        <f>SUM(B15:F15)</f>
        <v>1128.8548000000001</v>
      </c>
      <c r="H15" s="22">
        <f>(G15-F15+140)/13.5-(G15-F15+140)*0.5%</f>
        <v>86.355716666666666</v>
      </c>
      <c r="I15" s="21">
        <f>ROUND(G15+H15,2)</f>
        <v>1215.21</v>
      </c>
      <c r="J15" s="23">
        <f t="shared" ref="J15:J16" si="7">ROUND(G15*33.663%,2)</f>
        <v>380.01</v>
      </c>
      <c r="K15" s="24">
        <f t="shared" ref="K15:K16" si="8">I15+J15</f>
        <v>1595.22</v>
      </c>
      <c r="L15" s="25"/>
      <c r="M15" s="23">
        <v>17332.099999999999</v>
      </c>
      <c r="N15" s="23"/>
      <c r="O15" s="23">
        <v>1209.06</v>
      </c>
      <c r="P15" s="26"/>
      <c r="Q15" s="27"/>
    </row>
    <row r="16" spans="1:17" ht="15" x14ac:dyDescent="0.2">
      <c r="A16" s="20" t="s">
        <v>21</v>
      </c>
      <c r="B16" s="21">
        <f t="shared" ref="B16:C19" si="9">ROUND(M16/12*$K$2,2)</f>
        <v>1071.48</v>
      </c>
      <c r="C16" s="21">
        <f t="shared" si="9"/>
        <v>0</v>
      </c>
      <c r="D16" s="22">
        <f t="shared" ref="D16:D19" si="10">ROUND((B16+C16)/12,2)</f>
        <v>89.29</v>
      </c>
      <c r="E16" s="21">
        <f t="shared" ref="E16:E19" si="11">ROUND(O16/12*$K$2,2)</f>
        <v>67.16</v>
      </c>
      <c r="F16" s="22">
        <f>22*$K$2</f>
        <v>14.665199999999999</v>
      </c>
      <c r="G16" s="21">
        <f>SUM(B16:F16)</f>
        <v>1242.5952</v>
      </c>
      <c r="H16" s="22">
        <f t="shared" ref="H16:H18" si="12">(G16-F16+140)/13.5-(G16-F16+140)*0.5%</f>
        <v>94.488498148148153</v>
      </c>
      <c r="I16" s="21">
        <f>ROUND(G16+H16,2)</f>
        <v>1337.08</v>
      </c>
      <c r="J16" s="23">
        <f t="shared" si="7"/>
        <v>418.29</v>
      </c>
      <c r="K16" s="24">
        <f t="shared" si="8"/>
        <v>1755.37</v>
      </c>
      <c r="L16" s="25"/>
      <c r="M16" s="23">
        <v>19288.63</v>
      </c>
      <c r="N16" s="23"/>
      <c r="O16" s="23">
        <v>1209.06</v>
      </c>
      <c r="P16" s="26"/>
      <c r="Q16" s="27"/>
    </row>
    <row r="17" spans="1:17" ht="15" x14ac:dyDescent="0.2">
      <c r="A17" s="20" t="s">
        <v>2</v>
      </c>
      <c r="B17" s="21">
        <f t="shared" si="9"/>
        <v>1104.4100000000001</v>
      </c>
      <c r="C17" s="21">
        <f t="shared" si="9"/>
        <v>0</v>
      </c>
      <c r="D17" s="22">
        <f t="shared" si="10"/>
        <v>92.03</v>
      </c>
      <c r="E17" s="21">
        <f t="shared" si="11"/>
        <v>91.3</v>
      </c>
      <c r="F17" s="22">
        <f>20*$K$2</f>
        <v>13.331999999999999</v>
      </c>
      <c r="G17" s="21">
        <f>SUM(B17:E17)</f>
        <v>1287.74</v>
      </c>
      <c r="H17" s="22">
        <f t="shared" si="12"/>
        <v>97.698922962962953</v>
      </c>
      <c r="I17" s="21">
        <f>ROUND(G17+H17,2)</f>
        <v>1385.44</v>
      </c>
      <c r="J17" s="23">
        <f>ROUND(G17*33.663%,2)</f>
        <v>433.49</v>
      </c>
      <c r="K17" s="24">
        <f>I17+J17</f>
        <v>1818.93</v>
      </c>
      <c r="L17" s="25"/>
      <c r="M17" s="23">
        <v>19881.400000000001</v>
      </c>
      <c r="N17" s="23"/>
      <c r="O17" s="23">
        <v>1643.57</v>
      </c>
      <c r="P17" s="26"/>
      <c r="Q17" s="27"/>
    </row>
    <row r="18" spans="1:17" ht="15" x14ac:dyDescent="0.2">
      <c r="A18" s="20" t="s">
        <v>3</v>
      </c>
      <c r="B18" s="21">
        <f t="shared" si="9"/>
        <v>1292.01</v>
      </c>
      <c r="C18" s="21">
        <f t="shared" si="9"/>
        <v>0</v>
      </c>
      <c r="D18" s="22">
        <f t="shared" si="10"/>
        <v>107.67</v>
      </c>
      <c r="E18" s="21">
        <f t="shared" si="11"/>
        <v>130.55000000000001</v>
      </c>
      <c r="F18" s="22">
        <f>9*$K$2</f>
        <v>5.9993999999999996</v>
      </c>
      <c r="G18" s="21">
        <f>SUM(B18:E18)</f>
        <v>1530.23</v>
      </c>
      <c r="H18" s="22">
        <f t="shared" si="12"/>
        <v>114.95518774074075</v>
      </c>
      <c r="I18" s="21">
        <f>ROUND(G18+H18,2)</f>
        <v>1645.19</v>
      </c>
      <c r="J18" s="23">
        <f>ROUND(G18*33.663%,2)</f>
        <v>515.12</v>
      </c>
      <c r="K18" s="24">
        <f>I18+J18</f>
        <v>2160.31</v>
      </c>
      <c r="L18" s="25"/>
      <c r="M18" s="23">
        <v>23258.43</v>
      </c>
      <c r="N18" s="23"/>
      <c r="O18" s="23">
        <v>2350.06</v>
      </c>
      <c r="P18" s="26"/>
      <c r="Q18" s="27"/>
    </row>
    <row r="19" spans="1:17" ht="15" x14ac:dyDescent="0.2">
      <c r="A19" s="20" t="s">
        <v>4</v>
      </c>
      <c r="B19" s="21">
        <f t="shared" si="9"/>
        <v>1458.68</v>
      </c>
      <c r="C19" s="21">
        <f t="shared" si="9"/>
        <v>0</v>
      </c>
      <c r="D19" s="22">
        <f t="shared" si="10"/>
        <v>121.56</v>
      </c>
      <c r="E19" s="21">
        <f t="shared" si="11"/>
        <v>156.47</v>
      </c>
      <c r="F19" s="21"/>
      <c r="G19" s="21">
        <f>SUM(B19:E19)</f>
        <v>1736.71</v>
      </c>
      <c r="H19" s="22">
        <f>(G19-F19+284.08)/13.5-(G19-F19+284.08)*0.5%</f>
        <v>139.58419814814815</v>
      </c>
      <c r="I19" s="21">
        <f>ROUND(G19+H19,2)</f>
        <v>1876.29</v>
      </c>
      <c r="J19" s="23">
        <f>ROUND(G19*33.663%,2)</f>
        <v>584.63</v>
      </c>
      <c r="K19" s="24">
        <f>I19+J19</f>
        <v>2460.92</v>
      </c>
      <c r="L19" s="25"/>
      <c r="M19" s="23">
        <v>26258.85</v>
      </c>
      <c r="N19" s="23"/>
      <c r="O19" s="23">
        <v>2816.8</v>
      </c>
      <c r="P19" s="26"/>
      <c r="Q19" s="27"/>
    </row>
    <row r="20" spans="1:17" x14ac:dyDescent="0.2">
      <c r="L20" s="25"/>
    </row>
    <row r="21" spans="1:17" ht="29.25" customHeight="1" x14ac:dyDescent="0.2">
      <c r="B21" s="11"/>
      <c r="C21" s="11"/>
      <c r="D21" s="11"/>
      <c r="G21" s="16"/>
      <c r="H21" s="11"/>
      <c r="I21" s="11"/>
      <c r="K21" s="17" t="s">
        <v>24</v>
      </c>
      <c r="L21" s="25"/>
      <c r="M21" s="9"/>
      <c r="N21" s="11"/>
      <c r="O21" s="11"/>
      <c r="P21" s="11"/>
    </row>
    <row r="22" spans="1:17" ht="38.25" x14ac:dyDescent="0.2">
      <c r="A22" s="5" t="s">
        <v>22</v>
      </c>
      <c r="B22" s="6" t="s">
        <v>10</v>
      </c>
      <c r="C22" s="6" t="s">
        <v>7</v>
      </c>
      <c r="D22" s="5" t="s">
        <v>14</v>
      </c>
      <c r="E22" s="6" t="s">
        <v>9</v>
      </c>
      <c r="F22" s="6" t="s">
        <v>15</v>
      </c>
      <c r="G22" s="5" t="s">
        <v>0</v>
      </c>
      <c r="H22" s="6" t="s">
        <v>6</v>
      </c>
      <c r="I22" s="6" t="s">
        <v>1</v>
      </c>
      <c r="J22" s="6" t="s">
        <v>16</v>
      </c>
      <c r="K22" s="6" t="s">
        <v>17</v>
      </c>
      <c r="L22" s="25"/>
      <c r="M22" s="4" t="s">
        <v>13</v>
      </c>
      <c r="N22" s="18" t="s">
        <v>7</v>
      </c>
      <c r="O22" s="4" t="s">
        <v>23</v>
      </c>
      <c r="P22" s="3"/>
    </row>
    <row r="23" spans="1:17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5"/>
      <c r="Q23" s="19"/>
    </row>
    <row r="24" spans="1:17" ht="15" x14ac:dyDescent="0.2">
      <c r="A24" s="20" t="s">
        <v>20</v>
      </c>
      <c r="B24" s="21">
        <f>ROUND(M24/12*$K$2,2)</f>
        <v>987.53</v>
      </c>
      <c r="C24" s="21">
        <f>ROUND(N24/12*$K$2,2)</f>
        <v>0</v>
      </c>
      <c r="D24" s="22">
        <f>ROUND((B24+C24)/12,2)</f>
        <v>82.29</v>
      </c>
      <c r="E24" s="21">
        <f>ROUND(O24/12*$K$2,2)</f>
        <v>69.22</v>
      </c>
      <c r="F24" s="22">
        <f>28*$K$2</f>
        <v>18.6648</v>
      </c>
      <c r="G24" s="21">
        <f>SUM(B24:F24)</f>
        <v>1157.7048</v>
      </c>
      <c r="H24" s="22">
        <f>(G24-F24+140)/13.5-(G24-F24+140)*0.5%</f>
        <v>88.348503703703699</v>
      </c>
      <c r="I24" s="21">
        <f>ROUND(G24+H24,2)</f>
        <v>1246.05</v>
      </c>
      <c r="J24" s="23">
        <f t="shared" ref="J24:J25" si="13">ROUND(G24*33.663%,2)</f>
        <v>389.72</v>
      </c>
      <c r="K24" s="24">
        <f t="shared" ref="K24:K25" si="14">I24+J24</f>
        <v>1635.77</v>
      </c>
      <c r="L24" s="25"/>
      <c r="M24" s="23">
        <v>17777.3</v>
      </c>
      <c r="N24" s="23"/>
      <c r="O24" s="23">
        <v>1246.1600000000001</v>
      </c>
      <c r="P24" s="26"/>
      <c r="Q24" s="27"/>
    </row>
    <row r="25" spans="1:17" ht="15" x14ac:dyDescent="0.2">
      <c r="A25" s="20" t="s">
        <v>21</v>
      </c>
      <c r="B25" s="21">
        <f t="shared" ref="B25:C28" si="15">ROUND(M25/12*$K$2,2)</f>
        <v>1096.21</v>
      </c>
      <c r="C25" s="21">
        <f t="shared" si="15"/>
        <v>0</v>
      </c>
      <c r="D25" s="22">
        <f t="shared" ref="D25:D28" si="16">ROUND((B25+C25)/12,2)</f>
        <v>91.35</v>
      </c>
      <c r="E25" s="21">
        <f t="shared" ref="E25:E28" si="17">ROUND(O25/12*$K$2,2)</f>
        <v>69.22</v>
      </c>
      <c r="F25" s="22">
        <f>22*$K$2</f>
        <v>14.665199999999999</v>
      </c>
      <c r="G25" s="21">
        <f>SUM(B25:F25)</f>
        <v>1271.4451999999999</v>
      </c>
      <c r="H25" s="22">
        <f t="shared" ref="H25:H27" si="18">(G25-F25+140)/13.5-(G25-F25+140)*0.5%</f>
        <v>96.481285185185172</v>
      </c>
      <c r="I25" s="21">
        <f>ROUND(G25+H25,2)</f>
        <v>1367.93</v>
      </c>
      <c r="J25" s="23">
        <f t="shared" si="13"/>
        <v>428.01</v>
      </c>
      <c r="K25" s="24">
        <f t="shared" si="14"/>
        <v>1795.94</v>
      </c>
      <c r="L25" s="25"/>
      <c r="M25" s="23">
        <v>19733.830000000002</v>
      </c>
      <c r="N25" s="23"/>
      <c r="O25" s="23">
        <v>1246.1600000000001</v>
      </c>
      <c r="P25" s="26"/>
      <c r="Q25" s="27"/>
    </row>
    <row r="26" spans="1:17" ht="15" x14ac:dyDescent="0.2">
      <c r="A26" s="20" t="s">
        <v>2</v>
      </c>
      <c r="B26" s="21">
        <f t="shared" si="15"/>
        <v>1130.68</v>
      </c>
      <c r="C26" s="21">
        <f t="shared" si="15"/>
        <v>0</v>
      </c>
      <c r="D26" s="22">
        <f t="shared" si="16"/>
        <v>94.22</v>
      </c>
      <c r="E26" s="21">
        <f t="shared" si="17"/>
        <v>94.1</v>
      </c>
      <c r="F26" s="22">
        <f>20*$K$2</f>
        <v>13.331999999999999</v>
      </c>
      <c r="G26" s="21">
        <f>SUM(B26:F26)</f>
        <v>1332.3320000000001</v>
      </c>
      <c r="H26" s="22">
        <f t="shared" si="18"/>
        <v>100.77907407407407</v>
      </c>
      <c r="I26" s="21">
        <f>ROUND(G26+H26,2)</f>
        <v>1433.11</v>
      </c>
      <c r="J26" s="23">
        <f>ROUND(G26*33.663%,2)</f>
        <v>448.5</v>
      </c>
      <c r="K26" s="24">
        <f>I26+J26</f>
        <v>1881.61</v>
      </c>
      <c r="L26" s="25"/>
      <c r="M26" s="23">
        <v>20354.2</v>
      </c>
      <c r="N26" s="23"/>
      <c r="O26" s="23">
        <v>1693.97</v>
      </c>
      <c r="P26" s="26"/>
      <c r="Q26" s="27"/>
    </row>
    <row r="27" spans="1:17" ht="15" x14ac:dyDescent="0.2">
      <c r="A27" s="20" t="s">
        <v>3</v>
      </c>
      <c r="B27" s="21">
        <f t="shared" si="15"/>
        <v>1322.47</v>
      </c>
      <c r="C27" s="21">
        <f t="shared" si="15"/>
        <v>0</v>
      </c>
      <c r="D27" s="22">
        <f t="shared" si="16"/>
        <v>110.21</v>
      </c>
      <c r="E27" s="21">
        <f t="shared" si="17"/>
        <v>134.55000000000001</v>
      </c>
      <c r="F27" s="22">
        <f>9*$K$2</f>
        <v>5.9993999999999996</v>
      </c>
      <c r="G27" s="21">
        <f>SUM(B27:F27)</f>
        <v>1573.2293999999999</v>
      </c>
      <c r="H27" s="22">
        <f t="shared" si="18"/>
        <v>117.92533148148148</v>
      </c>
      <c r="I27" s="21">
        <f>ROUND(G27+H27,2)</f>
        <v>1691.15</v>
      </c>
      <c r="J27" s="23">
        <f>ROUND(G27*33.663%,2)</f>
        <v>529.6</v>
      </c>
      <c r="K27" s="24">
        <f>I27+J27</f>
        <v>2220.75</v>
      </c>
      <c r="L27" s="25"/>
      <c r="M27" s="23">
        <v>23806.83</v>
      </c>
      <c r="N27" s="23"/>
      <c r="O27" s="23">
        <v>2422.16</v>
      </c>
      <c r="P27" s="26"/>
      <c r="Q27" s="27"/>
    </row>
    <row r="28" spans="1:17" ht="15" x14ac:dyDescent="0.2">
      <c r="A28" s="20" t="s">
        <v>4</v>
      </c>
      <c r="B28" s="21">
        <f t="shared" si="15"/>
        <v>1493.74</v>
      </c>
      <c r="C28" s="21">
        <f t="shared" si="15"/>
        <v>0</v>
      </c>
      <c r="D28" s="22">
        <f t="shared" si="16"/>
        <v>124.48</v>
      </c>
      <c r="E28" s="21">
        <f t="shared" si="17"/>
        <v>161.62</v>
      </c>
      <c r="F28" s="21"/>
      <c r="G28" s="21">
        <f>SUM(B28:F28)</f>
        <v>1779.8400000000001</v>
      </c>
      <c r="H28" s="22">
        <f>(G28-F28+284.08)/13.5-(G28-F28+284.08)*0.5%</f>
        <v>142.56336296296297</v>
      </c>
      <c r="I28" s="21">
        <f>ROUND(G28+H28,2)</f>
        <v>1922.4</v>
      </c>
      <c r="J28" s="23">
        <f>ROUND(G28*33.663%,2)</f>
        <v>599.15</v>
      </c>
      <c r="K28" s="24">
        <f>I28+J28</f>
        <v>2521.5500000000002</v>
      </c>
      <c r="L28" s="25"/>
      <c r="M28" s="23">
        <v>26890.05</v>
      </c>
      <c r="N28" s="23"/>
      <c r="O28" s="23">
        <v>2909.4</v>
      </c>
      <c r="P28" s="26"/>
      <c r="Q28" s="27"/>
    </row>
    <row r="29" spans="1:17" x14ac:dyDescent="0.2">
      <c r="L29" s="25"/>
    </row>
    <row r="30" spans="1:17" ht="29.25" customHeight="1" x14ac:dyDescent="0.2">
      <c r="B30" s="11"/>
      <c r="C30" s="11"/>
      <c r="D30" s="11"/>
      <c r="G30" s="16"/>
      <c r="H30" s="11"/>
      <c r="I30" s="11"/>
      <c r="K30" s="17" t="s">
        <v>25</v>
      </c>
      <c r="L30" s="25"/>
      <c r="M30" s="9"/>
      <c r="N30" s="11"/>
      <c r="O30" s="11"/>
      <c r="P30" s="11"/>
    </row>
    <row r="31" spans="1:17" ht="38.25" x14ac:dyDescent="0.2">
      <c r="A31" s="5" t="s">
        <v>22</v>
      </c>
      <c r="B31" s="6" t="s">
        <v>10</v>
      </c>
      <c r="C31" s="6" t="s">
        <v>7</v>
      </c>
      <c r="D31" s="5" t="s">
        <v>14</v>
      </c>
      <c r="E31" s="6" t="s">
        <v>9</v>
      </c>
      <c r="F31" s="6" t="s">
        <v>15</v>
      </c>
      <c r="G31" s="5" t="s">
        <v>0</v>
      </c>
      <c r="H31" s="6" t="s">
        <v>6</v>
      </c>
      <c r="I31" s="6" t="s">
        <v>1</v>
      </c>
      <c r="J31" s="6" t="s">
        <v>16</v>
      </c>
      <c r="K31" s="6" t="s">
        <v>17</v>
      </c>
      <c r="L31" s="25"/>
      <c r="M31" s="4" t="s">
        <v>13</v>
      </c>
      <c r="N31" s="18" t="s">
        <v>7</v>
      </c>
      <c r="O31" s="4" t="s">
        <v>23</v>
      </c>
      <c r="P31" s="3"/>
    </row>
    <row r="32" spans="1:17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5"/>
      <c r="Q32" s="19"/>
    </row>
    <row r="33" spans="1:17" ht="15" x14ac:dyDescent="0.2">
      <c r="A33" s="20" t="s">
        <v>20</v>
      </c>
      <c r="B33" s="21">
        <f>ROUND(M33/12*$K$2,2)</f>
        <v>987.53</v>
      </c>
      <c r="C33" s="21">
        <f>ROUND(N33/12*$K$2,2)</f>
        <v>2.96</v>
      </c>
      <c r="D33" s="22">
        <f>ROUND((B33+C33)/12,2)</f>
        <v>82.54</v>
      </c>
      <c r="E33" s="21">
        <f>ROUND(O33/12*$K$2,2)</f>
        <v>69.22</v>
      </c>
      <c r="F33" s="22">
        <f>28*$K$2</f>
        <v>18.6648</v>
      </c>
      <c r="G33" s="21">
        <f>SUM(B33:F33)</f>
        <v>1160.9148</v>
      </c>
      <c r="H33" s="22">
        <f>(G33-F33+140)/13.5-(G33-F33+140)*0.5%</f>
        <v>88.570231481481486</v>
      </c>
      <c r="I33" s="21">
        <f>ROUND(G33+H33,2)</f>
        <v>1249.49</v>
      </c>
      <c r="J33" s="23">
        <f t="shared" ref="J33:J34" si="19">ROUND(G33*33.663%,2)</f>
        <v>390.8</v>
      </c>
      <c r="K33" s="24">
        <f t="shared" ref="K33:K34" si="20">I33+J33</f>
        <v>1640.29</v>
      </c>
      <c r="L33" s="25"/>
      <c r="M33" s="23">
        <v>17777.3</v>
      </c>
      <c r="N33" s="23">
        <v>53.28</v>
      </c>
      <c r="O33" s="23">
        <v>1246.1600000000001</v>
      </c>
      <c r="P33" s="26"/>
      <c r="Q33" s="27"/>
    </row>
    <row r="34" spans="1:17" ht="15" x14ac:dyDescent="0.2">
      <c r="A34" s="20" t="s">
        <v>21</v>
      </c>
      <c r="B34" s="21">
        <f t="shared" ref="B34:C37" si="21">ROUND(M34/12*$K$2,2)</f>
        <v>1096.21</v>
      </c>
      <c r="C34" s="21">
        <f t="shared" si="21"/>
        <v>3.29</v>
      </c>
      <c r="D34" s="22">
        <f t="shared" ref="D34:D37" si="22">ROUND((B34+C34)/12,2)</f>
        <v>91.63</v>
      </c>
      <c r="E34" s="21">
        <f t="shared" ref="E34:E37" si="23">ROUND(O34/12*$K$2,2)</f>
        <v>69.22</v>
      </c>
      <c r="F34" s="22">
        <f>22*$K$2</f>
        <v>14.665199999999999</v>
      </c>
      <c r="G34" s="21">
        <f>SUM(B34:F34)</f>
        <v>1275.0152</v>
      </c>
      <c r="H34" s="22">
        <f t="shared" ref="H34:H36" si="24">(G34-F34+140)/13.5-(G34-F34+140)*0.5%</f>
        <v>96.727879629629641</v>
      </c>
      <c r="I34" s="21">
        <f>ROUND(G34+H34,2)</f>
        <v>1371.74</v>
      </c>
      <c r="J34" s="23">
        <f t="shared" si="19"/>
        <v>429.21</v>
      </c>
      <c r="K34" s="24">
        <f t="shared" si="20"/>
        <v>1800.95</v>
      </c>
      <c r="L34" s="25"/>
      <c r="M34" s="23">
        <v>19733.830000000002</v>
      </c>
      <c r="N34" s="23">
        <v>59.16</v>
      </c>
      <c r="O34" s="23">
        <v>1246.1600000000001</v>
      </c>
      <c r="P34" s="26"/>
      <c r="Q34" s="27"/>
    </row>
    <row r="35" spans="1:17" ht="15" x14ac:dyDescent="0.2">
      <c r="A35" s="20" t="s">
        <v>2</v>
      </c>
      <c r="B35" s="21">
        <f t="shared" si="21"/>
        <v>1130.68</v>
      </c>
      <c r="C35" s="21">
        <f t="shared" si="21"/>
        <v>3.39</v>
      </c>
      <c r="D35" s="22">
        <f t="shared" si="22"/>
        <v>94.51</v>
      </c>
      <c r="E35" s="21">
        <f t="shared" si="23"/>
        <v>94.1</v>
      </c>
      <c r="F35" s="22">
        <f>20*$K$2</f>
        <v>13.331999999999999</v>
      </c>
      <c r="G35" s="21">
        <f>SUM(B35:F35)</f>
        <v>1336.0120000000002</v>
      </c>
      <c r="H35" s="22">
        <f t="shared" si="24"/>
        <v>101.03326666666668</v>
      </c>
      <c r="I35" s="21">
        <f>ROUND(G35+H35,2)</f>
        <v>1437.05</v>
      </c>
      <c r="J35" s="23">
        <f>ROUND(G35*33.663%,2)</f>
        <v>449.74</v>
      </c>
      <c r="K35" s="24">
        <f>I35+J35</f>
        <v>1886.79</v>
      </c>
      <c r="L35" s="25"/>
      <c r="M35" s="23">
        <v>20354.2</v>
      </c>
      <c r="N35" s="23">
        <v>61.08</v>
      </c>
      <c r="O35" s="23">
        <v>1693.97</v>
      </c>
      <c r="P35" s="26"/>
      <c r="Q35" s="27"/>
    </row>
    <row r="36" spans="1:17" ht="15" x14ac:dyDescent="0.2">
      <c r="A36" s="20" t="s">
        <v>3</v>
      </c>
      <c r="B36" s="21">
        <f t="shared" si="21"/>
        <v>1322.47</v>
      </c>
      <c r="C36" s="21">
        <f t="shared" si="21"/>
        <v>3.97</v>
      </c>
      <c r="D36" s="22">
        <f t="shared" si="22"/>
        <v>110.54</v>
      </c>
      <c r="E36" s="21">
        <f t="shared" si="23"/>
        <v>134.55000000000001</v>
      </c>
      <c r="F36" s="22">
        <f>9*$K$2</f>
        <v>5.9993999999999996</v>
      </c>
      <c r="G36" s="21">
        <f>SUM(B36:F36)</f>
        <v>1577.5293999999999</v>
      </c>
      <c r="H36" s="22">
        <f t="shared" si="24"/>
        <v>118.22235000000001</v>
      </c>
      <c r="I36" s="21">
        <f>ROUND(G36+H36,2)</f>
        <v>1695.75</v>
      </c>
      <c r="J36" s="23">
        <f>ROUND(G36*33.663%,2)</f>
        <v>531.04</v>
      </c>
      <c r="K36" s="24">
        <f>I36+J36</f>
        <v>2226.79</v>
      </c>
      <c r="L36" s="25"/>
      <c r="M36" s="23">
        <v>23806.83</v>
      </c>
      <c r="N36" s="23">
        <v>71.400000000000006</v>
      </c>
      <c r="O36" s="23">
        <v>2422.16</v>
      </c>
      <c r="P36" s="26"/>
      <c r="Q36" s="27"/>
    </row>
    <row r="37" spans="1:17" ht="15" x14ac:dyDescent="0.2">
      <c r="A37" s="20" t="s">
        <v>4</v>
      </c>
      <c r="B37" s="21">
        <f t="shared" si="21"/>
        <v>1493.74</v>
      </c>
      <c r="C37" s="21">
        <f t="shared" si="21"/>
        <v>4.4800000000000004</v>
      </c>
      <c r="D37" s="22">
        <f t="shared" si="22"/>
        <v>124.85</v>
      </c>
      <c r="E37" s="21">
        <f t="shared" si="23"/>
        <v>161.62</v>
      </c>
      <c r="F37" s="21"/>
      <c r="G37" s="21">
        <f>SUM(B37:F37)</f>
        <v>1784.69</v>
      </c>
      <c r="H37" s="22">
        <f>(G37-F37+284.08)/13.5-(G37-F37+284.08)*0.5%</f>
        <v>142.89837222222221</v>
      </c>
      <c r="I37" s="21">
        <f>ROUND(G37+H37,2)</f>
        <v>1927.59</v>
      </c>
      <c r="J37" s="23">
        <f>ROUND(G37*33.663%,2)</f>
        <v>600.78</v>
      </c>
      <c r="K37" s="24">
        <f>I37+J37</f>
        <v>2528.37</v>
      </c>
      <c r="L37" s="25"/>
      <c r="M37" s="23">
        <v>26890.05</v>
      </c>
      <c r="N37" s="23">
        <v>80.64</v>
      </c>
      <c r="O37" s="23">
        <v>2909.4</v>
      </c>
      <c r="P37" s="26"/>
      <c r="Q37" s="27"/>
    </row>
    <row r="38" spans="1:17" x14ac:dyDescent="0.2">
      <c r="L38" s="25"/>
    </row>
    <row r="39" spans="1:17" ht="29.25" customHeight="1" x14ac:dyDescent="0.2">
      <c r="B39" s="11"/>
      <c r="C39" s="11"/>
      <c r="D39" s="11"/>
      <c r="G39" s="16"/>
      <c r="H39" s="11"/>
      <c r="I39" s="11"/>
      <c r="K39" s="17" t="s">
        <v>27</v>
      </c>
      <c r="L39" s="25"/>
      <c r="M39" s="9"/>
      <c r="N39" s="11"/>
      <c r="O39" s="11"/>
      <c r="P39" s="11"/>
    </row>
    <row r="40" spans="1:17" ht="38.25" x14ac:dyDescent="0.2">
      <c r="A40" s="5" t="s">
        <v>22</v>
      </c>
      <c r="B40" s="6" t="s">
        <v>10</v>
      </c>
      <c r="C40" s="6" t="s">
        <v>7</v>
      </c>
      <c r="D40" s="5" t="s">
        <v>14</v>
      </c>
      <c r="E40" s="6" t="s">
        <v>9</v>
      </c>
      <c r="F40" s="6" t="s">
        <v>15</v>
      </c>
      <c r="G40" s="5" t="s">
        <v>0</v>
      </c>
      <c r="H40" s="6" t="s">
        <v>6</v>
      </c>
      <c r="I40" s="6" t="s">
        <v>1</v>
      </c>
      <c r="J40" s="6" t="s">
        <v>16</v>
      </c>
      <c r="K40" s="6" t="s">
        <v>17</v>
      </c>
      <c r="L40" s="25"/>
      <c r="M40" s="4" t="s">
        <v>13</v>
      </c>
      <c r="N40" s="18" t="s">
        <v>7</v>
      </c>
      <c r="O40" s="4" t="s">
        <v>23</v>
      </c>
      <c r="P40" s="3"/>
    </row>
    <row r="41" spans="1:17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5"/>
      <c r="Q41" s="19"/>
    </row>
    <row r="42" spans="1:17" ht="15" x14ac:dyDescent="0.2">
      <c r="A42" s="20" t="s">
        <v>20</v>
      </c>
      <c r="B42" s="21">
        <f>ROUND(M42/12*$K$2,2)</f>
        <v>987.53</v>
      </c>
      <c r="C42" s="21">
        <f>ROUND(N42/12*$K$2,2)</f>
        <v>4.9400000000000004</v>
      </c>
      <c r="D42" s="22">
        <f>ROUND((B42+C42)/12,2)</f>
        <v>82.71</v>
      </c>
      <c r="E42" s="21">
        <f>ROUND(O42/12*$K$2,2)</f>
        <v>69.22</v>
      </c>
      <c r="F42" s="22">
        <f>28*$K$2</f>
        <v>18.6648</v>
      </c>
      <c r="G42" s="21">
        <f>SUM(B42:F42)</f>
        <v>1163.0648000000001</v>
      </c>
      <c r="H42" s="22">
        <f>(G42-F42+140)/13.5-(G42-F42+140)*0.5%</f>
        <v>88.718740740740756</v>
      </c>
      <c r="I42" s="21">
        <f>ROUND(G42+H42,2)</f>
        <v>1251.78</v>
      </c>
      <c r="J42" s="23">
        <f t="shared" ref="J42:J43" si="25">ROUND(G42*33.663%,2)</f>
        <v>391.52</v>
      </c>
      <c r="K42" s="24">
        <f>I42+J42</f>
        <v>1643.3</v>
      </c>
      <c r="L42" s="25"/>
      <c r="M42" s="23">
        <v>17777.3</v>
      </c>
      <c r="N42" s="23">
        <v>88.92</v>
      </c>
      <c r="O42" s="23">
        <v>1246.1600000000001</v>
      </c>
      <c r="P42" s="26"/>
      <c r="Q42" s="27"/>
    </row>
    <row r="43" spans="1:17" ht="15" x14ac:dyDescent="0.2">
      <c r="A43" s="20" t="s">
        <v>21</v>
      </c>
      <c r="B43" s="21">
        <f t="shared" ref="B43:C46" si="26">ROUND(M43/12*$K$2,2)</f>
        <v>1096.21</v>
      </c>
      <c r="C43" s="21">
        <f t="shared" si="26"/>
        <v>5.48</v>
      </c>
      <c r="D43" s="22">
        <f t="shared" ref="D43:D46" si="27">ROUND((B43+C43)/12,2)</f>
        <v>91.81</v>
      </c>
      <c r="E43" s="21">
        <f t="shared" ref="E43:E46" si="28">ROUND(O43/12*$K$2,2)</f>
        <v>69.22</v>
      </c>
      <c r="F43" s="22">
        <f>22*$K$2</f>
        <v>14.665199999999999</v>
      </c>
      <c r="G43" s="21">
        <f>SUM(B43:F43)</f>
        <v>1277.3851999999999</v>
      </c>
      <c r="H43" s="22">
        <f t="shared" ref="H43:H45" si="29">(G43-F43+140)/13.5-(G43-F43+140)*0.5%</f>
        <v>96.891585185185193</v>
      </c>
      <c r="I43" s="21">
        <f>ROUND(G43+H43,2)</f>
        <v>1374.28</v>
      </c>
      <c r="J43" s="23">
        <f t="shared" si="25"/>
        <v>430.01</v>
      </c>
      <c r="K43" s="24">
        <f t="shared" ref="K43" si="30">I43+J43</f>
        <v>1804.29</v>
      </c>
      <c r="L43" s="25"/>
      <c r="M43" s="23">
        <v>19733.830000000002</v>
      </c>
      <c r="N43" s="23">
        <v>98.64</v>
      </c>
      <c r="O43" s="23">
        <v>1246.1600000000001</v>
      </c>
      <c r="P43" s="26"/>
      <c r="Q43" s="27"/>
    </row>
    <row r="44" spans="1:17" ht="15" x14ac:dyDescent="0.2">
      <c r="A44" s="20" t="s">
        <v>2</v>
      </c>
      <c r="B44" s="21">
        <f t="shared" si="26"/>
        <v>1130.68</v>
      </c>
      <c r="C44" s="21">
        <f t="shared" si="26"/>
        <v>5.65</v>
      </c>
      <c r="D44" s="22">
        <f t="shared" si="27"/>
        <v>94.69</v>
      </c>
      <c r="E44" s="21">
        <f t="shared" si="28"/>
        <v>94.1</v>
      </c>
      <c r="F44" s="22">
        <f>20*$K$2</f>
        <v>13.331999999999999</v>
      </c>
      <c r="G44" s="21">
        <f>SUM(B44:F44)</f>
        <v>1338.4520000000002</v>
      </c>
      <c r="H44" s="22">
        <f t="shared" si="29"/>
        <v>101.20180740740741</v>
      </c>
      <c r="I44" s="21">
        <f>ROUND(G44+H44,2)</f>
        <v>1439.65</v>
      </c>
      <c r="J44" s="23">
        <f>ROUND(G44*33.663%,2)</f>
        <v>450.56</v>
      </c>
      <c r="K44" s="24">
        <f>I44+J44</f>
        <v>1890.21</v>
      </c>
      <c r="L44" s="25"/>
      <c r="M44" s="23">
        <v>20354.2</v>
      </c>
      <c r="N44" s="23">
        <v>101.76</v>
      </c>
      <c r="O44" s="23">
        <v>1693.97</v>
      </c>
      <c r="P44" s="26"/>
      <c r="Q44" s="27"/>
    </row>
    <row r="45" spans="1:17" ht="15" x14ac:dyDescent="0.2">
      <c r="A45" s="20" t="s">
        <v>3</v>
      </c>
      <c r="B45" s="21">
        <f t="shared" si="26"/>
        <v>1322.47</v>
      </c>
      <c r="C45" s="21">
        <f t="shared" si="26"/>
        <v>6.61</v>
      </c>
      <c r="D45" s="22">
        <f t="shared" si="27"/>
        <v>110.76</v>
      </c>
      <c r="E45" s="21">
        <f t="shared" si="28"/>
        <v>134.55000000000001</v>
      </c>
      <c r="F45" s="22">
        <f>9*$K$2</f>
        <v>5.9993999999999996</v>
      </c>
      <c r="G45" s="21">
        <f>SUM(B45:F45)</f>
        <v>1580.3893999999998</v>
      </c>
      <c r="H45" s="22">
        <f t="shared" si="29"/>
        <v>118.41990185185185</v>
      </c>
      <c r="I45" s="21">
        <f>ROUND(G45+H45,2)</f>
        <v>1698.81</v>
      </c>
      <c r="J45" s="23">
        <f>ROUND(G45*33.663%,2)</f>
        <v>532.01</v>
      </c>
      <c r="K45" s="24">
        <f>I45+J45</f>
        <v>2230.8199999999997</v>
      </c>
      <c r="L45" s="25"/>
      <c r="M45" s="23">
        <v>23806.83</v>
      </c>
      <c r="N45" s="23">
        <v>119.04</v>
      </c>
      <c r="O45" s="23">
        <v>2422.16</v>
      </c>
      <c r="P45" s="26"/>
      <c r="Q45" s="27"/>
    </row>
    <row r="46" spans="1:17" ht="15" x14ac:dyDescent="0.2">
      <c r="A46" s="20" t="s">
        <v>4</v>
      </c>
      <c r="B46" s="21">
        <f t="shared" si="26"/>
        <v>1493.74</v>
      </c>
      <c r="C46" s="21">
        <f t="shared" si="26"/>
        <v>7.47</v>
      </c>
      <c r="D46" s="22">
        <f t="shared" si="27"/>
        <v>125.1</v>
      </c>
      <c r="E46" s="21">
        <f t="shared" si="28"/>
        <v>161.62</v>
      </c>
      <c r="F46" s="21"/>
      <c r="G46" s="21">
        <f>SUM(B46:F46)</f>
        <v>1787.9299999999998</v>
      </c>
      <c r="H46" s="22">
        <f>(G46-F46+284.08)/13.5-(G46-F46+284.08)*0.5%</f>
        <v>143.12217222222219</v>
      </c>
      <c r="I46" s="21">
        <f>ROUND(G46+H46,2)</f>
        <v>1931.05</v>
      </c>
      <c r="J46" s="23">
        <f>ROUND(G46*33.663%,2)</f>
        <v>601.87</v>
      </c>
      <c r="K46" s="24">
        <f>I46+J46</f>
        <v>2532.92</v>
      </c>
      <c r="L46" s="25"/>
      <c r="M46" s="23">
        <v>26890.05</v>
      </c>
      <c r="N46" s="23">
        <v>134.4</v>
      </c>
      <c r="O46" s="23">
        <v>2909.4</v>
      </c>
      <c r="P46" s="26"/>
      <c r="Q46" s="27"/>
    </row>
    <row r="47" spans="1:17" x14ac:dyDescent="0.2">
      <c r="L47" s="25"/>
    </row>
    <row r="48" spans="1:17" ht="29.25" customHeight="1" x14ac:dyDescent="0.2">
      <c r="B48" s="11"/>
      <c r="C48" s="11"/>
      <c r="D48" s="11"/>
      <c r="G48" s="16"/>
      <c r="H48" s="11"/>
      <c r="I48" s="11"/>
      <c r="K48" s="17" t="s">
        <v>30</v>
      </c>
      <c r="L48" s="25"/>
      <c r="M48" s="9"/>
      <c r="N48" s="11"/>
      <c r="O48" s="11"/>
      <c r="P48" s="11"/>
    </row>
    <row r="49" spans="1:17" ht="89.25" x14ac:dyDescent="0.2">
      <c r="A49" s="5" t="s">
        <v>22</v>
      </c>
      <c r="B49" s="6" t="s">
        <v>10</v>
      </c>
      <c r="C49" s="6" t="s">
        <v>7</v>
      </c>
      <c r="D49" s="5" t="s">
        <v>14</v>
      </c>
      <c r="E49" s="6" t="s">
        <v>9</v>
      </c>
      <c r="F49" s="6" t="s">
        <v>29</v>
      </c>
      <c r="G49" s="5" t="s">
        <v>0</v>
      </c>
      <c r="H49" s="6" t="s">
        <v>6</v>
      </c>
      <c r="I49" s="6" t="s">
        <v>1</v>
      </c>
      <c r="J49" s="6" t="s">
        <v>16</v>
      </c>
      <c r="K49" s="6" t="s">
        <v>17</v>
      </c>
      <c r="L49" s="25"/>
      <c r="M49" s="4" t="s">
        <v>13</v>
      </c>
      <c r="N49" s="18" t="s">
        <v>7</v>
      </c>
      <c r="O49" s="4" t="s">
        <v>23</v>
      </c>
      <c r="P49" s="3"/>
    </row>
    <row r="50" spans="1:17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5"/>
      <c r="Q50" s="19"/>
    </row>
    <row r="51" spans="1:17" ht="15" x14ac:dyDescent="0.2">
      <c r="A51" s="20" t="s">
        <v>20</v>
      </c>
      <c r="B51" s="21">
        <f>ROUND(M51/12*$K$2,2)</f>
        <v>987.53</v>
      </c>
      <c r="C51" s="21">
        <f>ROUND(N51/12*$K$2,2)</f>
        <v>4.9400000000000004</v>
      </c>
      <c r="D51" s="22">
        <f>ROUND((B51+C51)/12,2)</f>
        <v>82.71</v>
      </c>
      <c r="E51" s="21">
        <f>ROUND(O51/12*$K$2,2)</f>
        <v>69.22</v>
      </c>
      <c r="F51" s="22">
        <f>(28+22.22)*$K$2</f>
        <v>33.476651999999994</v>
      </c>
      <c r="G51" s="21">
        <f>SUM(B51:F51)</f>
        <v>1177.8766520000001</v>
      </c>
      <c r="H51" s="22">
        <f>(G51-F51+140)/13.5-(G51-F51+140)*0.5%</f>
        <v>88.718740740740756</v>
      </c>
      <c r="I51" s="21">
        <f>ROUND(G51+H51,2)</f>
        <v>1266.5999999999999</v>
      </c>
      <c r="J51" s="23">
        <f t="shared" ref="J51:J52" si="31">ROUND(G51*33.663%,2)</f>
        <v>396.51</v>
      </c>
      <c r="K51" s="24">
        <f>I51+J51</f>
        <v>1663.11</v>
      </c>
      <c r="L51" s="25"/>
      <c r="M51" s="23">
        <v>17777.3</v>
      </c>
      <c r="N51" s="23">
        <v>88.92</v>
      </c>
      <c r="O51" s="23">
        <v>1246.1600000000001</v>
      </c>
      <c r="P51" s="26"/>
      <c r="Q51" s="27"/>
    </row>
    <row r="52" spans="1:17" ht="15" x14ac:dyDescent="0.2">
      <c r="A52" s="20" t="s">
        <v>21</v>
      </c>
      <c r="B52" s="21">
        <f t="shared" ref="B52:C55" si="32">ROUND(M52/12*$K$2,2)</f>
        <v>1096.21</v>
      </c>
      <c r="C52" s="21">
        <f t="shared" si="32"/>
        <v>5.48</v>
      </c>
      <c r="D52" s="22">
        <f t="shared" ref="D52:D55" si="33">ROUND((B52+C52)/12,2)</f>
        <v>91.81</v>
      </c>
      <c r="E52" s="21">
        <f>ROUND(O52/12*$K$2,2)</f>
        <v>69.22</v>
      </c>
      <c r="F52" s="22">
        <f>(22+24.67)*$K$2</f>
        <v>31.110222</v>
      </c>
      <c r="G52" s="21">
        <f>SUM(B52:F52)</f>
        <v>1293.830222</v>
      </c>
      <c r="H52" s="22">
        <f t="shared" ref="H52:H54" si="34">(G52-F52+140)/13.5-(G52-F52+140)*0.5%</f>
        <v>96.891585185185193</v>
      </c>
      <c r="I52" s="21">
        <f>ROUND(G52+H52,2)</f>
        <v>1390.72</v>
      </c>
      <c r="J52" s="23">
        <f t="shared" si="31"/>
        <v>435.54</v>
      </c>
      <c r="K52" s="24">
        <f t="shared" ref="K52" si="35">I52+J52</f>
        <v>1826.26</v>
      </c>
      <c r="L52" s="25"/>
      <c r="M52" s="23">
        <v>19733.830000000002</v>
      </c>
      <c r="N52" s="23">
        <v>98.64</v>
      </c>
      <c r="O52" s="23">
        <v>1246.1600000000001</v>
      </c>
      <c r="P52" s="26"/>
      <c r="Q52" s="27"/>
    </row>
    <row r="53" spans="1:17" ht="15" x14ac:dyDescent="0.2">
      <c r="A53" s="20" t="s">
        <v>2</v>
      </c>
      <c r="B53" s="21">
        <f t="shared" si="32"/>
        <v>1130.68</v>
      </c>
      <c r="C53" s="21">
        <f t="shared" si="32"/>
        <v>5.65</v>
      </c>
      <c r="D53" s="22">
        <f t="shared" si="33"/>
        <v>94.69</v>
      </c>
      <c r="E53" s="21">
        <f>ROUND(O53/12*$K$2,2)</f>
        <v>94.1</v>
      </c>
      <c r="F53" s="22">
        <f>(20+25.44)*$K$2</f>
        <v>30.290303999999995</v>
      </c>
      <c r="G53" s="21">
        <f>SUM(B53:F53)</f>
        <v>1355.4103040000002</v>
      </c>
      <c r="H53" s="22">
        <f t="shared" si="34"/>
        <v>101.20180740740741</v>
      </c>
      <c r="I53" s="21">
        <f>ROUND(G53+H53,2)</f>
        <v>1456.61</v>
      </c>
      <c r="J53" s="23">
        <f>ROUND(G53*33.663%,2)</f>
        <v>456.27</v>
      </c>
      <c r="K53" s="24">
        <f>I53+J53</f>
        <v>1912.8799999999999</v>
      </c>
      <c r="L53" s="25"/>
      <c r="M53" s="23">
        <v>20354.2</v>
      </c>
      <c r="N53" s="23">
        <v>101.76</v>
      </c>
      <c r="O53" s="23">
        <v>1693.97</v>
      </c>
      <c r="P53" s="26"/>
      <c r="Q53" s="27"/>
    </row>
    <row r="54" spans="1:17" ht="15" x14ac:dyDescent="0.2">
      <c r="A54" s="20" t="s">
        <v>3</v>
      </c>
      <c r="B54" s="21">
        <f t="shared" si="32"/>
        <v>1322.47</v>
      </c>
      <c r="C54" s="21">
        <f t="shared" si="32"/>
        <v>6.61</v>
      </c>
      <c r="D54" s="22">
        <f t="shared" si="33"/>
        <v>110.76</v>
      </c>
      <c r="E54" s="21">
        <f>ROUND(O54/12*$K$2,2)</f>
        <v>134.55000000000001</v>
      </c>
      <c r="F54" s="22">
        <f>(9+29.76)*$K$2</f>
        <v>25.837416000000001</v>
      </c>
      <c r="G54" s="21">
        <f>SUM(B54:F54)</f>
        <v>1600.2274159999999</v>
      </c>
      <c r="H54" s="22">
        <f t="shared" si="34"/>
        <v>118.41990185185185</v>
      </c>
      <c r="I54" s="21">
        <f>ROUND(G54+H54,2)</f>
        <v>1718.65</v>
      </c>
      <c r="J54" s="23">
        <f>ROUND(G54*33.663%,2)</f>
        <v>538.67999999999995</v>
      </c>
      <c r="K54" s="24">
        <f>I54+J54</f>
        <v>2257.33</v>
      </c>
      <c r="L54" s="25"/>
      <c r="M54" s="23">
        <v>23806.83</v>
      </c>
      <c r="N54" s="23">
        <v>119.04</v>
      </c>
      <c r="O54" s="23">
        <v>2422.16</v>
      </c>
      <c r="P54" s="26"/>
      <c r="Q54" s="27"/>
    </row>
    <row r="55" spans="1:17" ht="15" x14ac:dyDescent="0.2">
      <c r="A55" s="20" t="s">
        <v>4</v>
      </c>
      <c r="B55" s="21">
        <f t="shared" si="32"/>
        <v>1493.74</v>
      </c>
      <c r="C55" s="21">
        <f t="shared" si="32"/>
        <v>7.47</v>
      </c>
      <c r="D55" s="22">
        <f t="shared" si="33"/>
        <v>125.1</v>
      </c>
      <c r="E55" s="21">
        <f>ROUND(O55/12*$K$2,2)</f>
        <v>161.62</v>
      </c>
      <c r="F55" s="21">
        <f>33.61*$K$2</f>
        <v>22.404425999999997</v>
      </c>
      <c r="G55" s="21">
        <f>SUM(B55:F55)</f>
        <v>1810.3344259999999</v>
      </c>
      <c r="H55" s="22">
        <f>(G55-F55+284.08)/13.5-(G55-F55+284.08)*0.5%</f>
        <v>143.12217222222219</v>
      </c>
      <c r="I55" s="21">
        <f>ROUND(G55+H55,2)</f>
        <v>1953.46</v>
      </c>
      <c r="J55" s="23">
        <f>ROUND(G55*33.663%,2)</f>
        <v>609.41</v>
      </c>
      <c r="K55" s="24">
        <f>I55+J55</f>
        <v>2562.87</v>
      </c>
      <c r="L55" s="25"/>
      <c r="M55" s="23">
        <v>26890.05</v>
      </c>
      <c r="N55" s="23">
        <v>134.4</v>
      </c>
      <c r="O55" s="23">
        <v>2909.4</v>
      </c>
      <c r="P55" s="26"/>
      <c r="Q55" s="27"/>
    </row>
    <row r="56" spans="1:17" x14ac:dyDescent="0.2">
      <c r="L56" s="25"/>
    </row>
    <row r="57" spans="1:17" ht="29.25" customHeight="1" x14ac:dyDescent="0.2">
      <c r="B57" s="11"/>
      <c r="C57" s="11"/>
      <c r="D57" s="11"/>
      <c r="G57" s="16"/>
      <c r="H57" s="11"/>
      <c r="I57" s="11"/>
      <c r="K57" s="17" t="s">
        <v>26</v>
      </c>
      <c r="L57" s="25"/>
      <c r="M57" s="9"/>
      <c r="N57" s="11"/>
      <c r="O57" s="11"/>
      <c r="P57" s="11"/>
    </row>
    <row r="58" spans="1:17" ht="51" x14ac:dyDescent="0.2">
      <c r="A58" s="5" t="s">
        <v>22</v>
      </c>
      <c r="B58" s="6" t="s">
        <v>10</v>
      </c>
      <c r="C58" s="6" t="s">
        <v>7</v>
      </c>
      <c r="D58" s="5" t="s">
        <v>14</v>
      </c>
      <c r="E58" s="6" t="s">
        <v>9</v>
      </c>
      <c r="F58" s="6" t="s">
        <v>28</v>
      </c>
      <c r="G58" s="5" t="s">
        <v>0</v>
      </c>
      <c r="H58" s="6" t="s">
        <v>6</v>
      </c>
      <c r="I58" s="6" t="s">
        <v>1</v>
      </c>
      <c r="J58" s="6" t="s">
        <v>16</v>
      </c>
      <c r="K58" s="6" t="s">
        <v>17</v>
      </c>
      <c r="L58" s="25"/>
      <c r="M58" s="4" t="s">
        <v>13</v>
      </c>
      <c r="N58" s="18" t="s">
        <v>7</v>
      </c>
      <c r="O58" s="4" t="s">
        <v>23</v>
      </c>
      <c r="P58" s="3"/>
    </row>
    <row r="59" spans="1:17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5"/>
      <c r="Q59" s="19"/>
    </row>
    <row r="60" spans="1:17" ht="15" x14ac:dyDescent="0.2">
      <c r="A60" s="20" t="s">
        <v>20</v>
      </c>
      <c r="B60" s="21">
        <f>ROUND(M60/12*$K$2,2)</f>
        <v>1004.05</v>
      </c>
      <c r="C60" s="21">
        <f>ROUND(N60/12*$K$2,2)</f>
        <v>5.0199999999999996</v>
      </c>
      <c r="D60" s="22">
        <f>ROUND((B60+C60)/12,2)</f>
        <v>84.09</v>
      </c>
      <c r="E60" s="21">
        <f>ROUND(O60/12*$K$2,2)</f>
        <v>69.22</v>
      </c>
      <c r="F60" s="21">
        <f>22.59*$K$2</f>
        <v>15.058494</v>
      </c>
      <c r="G60" s="21">
        <f>SUM(B60:F60)</f>
        <v>1177.438494</v>
      </c>
      <c r="H60" s="22">
        <f>(G60-F60+140)/13.5-(G60-F60+140)*0.5%</f>
        <v>89.960692592592594</v>
      </c>
      <c r="I60" s="21">
        <f>ROUND(G60+H60,2)</f>
        <v>1267.4000000000001</v>
      </c>
      <c r="J60" s="23">
        <f t="shared" ref="J60:J61" si="36">ROUND(G60*33.663%,2)</f>
        <v>396.36</v>
      </c>
      <c r="K60" s="24">
        <f>I60+J60</f>
        <v>1663.7600000000002</v>
      </c>
      <c r="L60" s="25"/>
      <c r="M60" s="23">
        <v>18074.78</v>
      </c>
      <c r="N60" s="23">
        <v>90.36</v>
      </c>
      <c r="O60" s="23">
        <v>1246.1600000000001</v>
      </c>
      <c r="P60" s="26"/>
      <c r="Q60" s="27"/>
    </row>
    <row r="61" spans="1:17" ht="15" x14ac:dyDescent="0.2">
      <c r="A61" s="20" t="s">
        <v>21</v>
      </c>
      <c r="B61" s="21">
        <f t="shared" ref="B61:C64" si="37">ROUND(M61/12*$K$2,2)</f>
        <v>1109.19</v>
      </c>
      <c r="C61" s="21">
        <f t="shared" si="37"/>
        <v>5.55</v>
      </c>
      <c r="D61" s="22">
        <f t="shared" ref="D61:D64" si="38">ROUND((B61+C61)/12,2)</f>
        <v>92.9</v>
      </c>
      <c r="E61" s="21">
        <f t="shared" ref="E61:E64" si="39">ROUND(O61/12*$K$2,2)</f>
        <v>69.22</v>
      </c>
      <c r="F61" s="21">
        <f>24.96*$K$2</f>
        <v>16.638335999999999</v>
      </c>
      <c r="G61" s="21">
        <f>SUM(B61:F61)</f>
        <v>1293.4983360000001</v>
      </c>
      <c r="H61" s="22">
        <f t="shared" ref="H61:H63" si="40">(G61-F61+140)/13.5-(G61-F61+140)*0.5%</f>
        <v>97.86829259259261</v>
      </c>
      <c r="I61" s="21">
        <f>ROUND(G61+H61,2)</f>
        <v>1391.37</v>
      </c>
      <c r="J61" s="23">
        <f t="shared" si="36"/>
        <v>435.43</v>
      </c>
      <c r="K61" s="24">
        <f t="shared" ref="K61" si="41">I61+J61</f>
        <v>1826.8</v>
      </c>
      <c r="L61" s="25"/>
      <c r="M61" s="23">
        <v>19967.47</v>
      </c>
      <c r="N61" s="23">
        <v>99.84</v>
      </c>
      <c r="O61" s="23">
        <v>1246.1600000000001</v>
      </c>
      <c r="P61" s="26"/>
      <c r="Q61" s="27"/>
    </row>
    <row r="62" spans="1:17" ht="15" x14ac:dyDescent="0.2">
      <c r="A62" s="20" t="s">
        <v>2</v>
      </c>
      <c r="B62" s="21">
        <f t="shared" si="37"/>
        <v>1142.47</v>
      </c>
      <c r="C62" s="21">
        <f t="shared" si="37"/>
        <v>5.71</v>
      </c>
      <c r="D62" s="22">
        <f t="shared" si="38"/>
        <v>95.68</v>
      </c>
      <c r="E62" s="21">
        <f t="shared" si="39"/>
        <v>94.1</v>
      </c>
      <c r="F62" s="21">
        <f>25.71*$K$2</f>
        <v>17.138286000000001</v>
      </c>
      <c r="G62" s="21">
        <f>SUM(B62:F62)</f>
        <v>1355.0982860000001</v>
      </c>
      <c r="H62" s="22">
        <f t="shared" si="40"/>
        <v>102.08871851851853</v>
      </c>
      <c r="I62" s="21">
        <f>ROUND(G62+H62,2)</f>
        <v>1457.19</v>
      </c>
      <c r="J62" s="23">
        <f>ROUND(G62*33.663%,2)</f>
        <v>456.17</v>
      </c>
      <c r="K62" s="24">
        <f>I62+J62</f>
        <v>1913.3600000000001</v>
      </c>
      <c r="L62" s="25"/>
      <c r="M62" s="23">
        <v>20566.599999999999</v>
      </c>
      <c r="N62" s="23">
        <v>102.84</v>
      </c>
      <c r="O62" s="23">
        <v>1693.97</v>
      </c>
      <c r="P62" s="26"/>
      <c r="Q62" s="27"/>
    </row>
    <row r="63" spans="1:17" ht="15" x14ac:dyDescent="0.2">
      <c r="A63" s="20" t="s">
        <v>3</v>
      </c>
      <c r="B63" s="21">
        <f t="shared" si="37"/>
        <v>1327.78</v>
      </c>
      <c r="C63" s="21">
        <f t="shared" si="37"/>
        <v>6.64</v>
      </c>
      <c r="D63" s="22">
        <f t="shared" si="38"/>
        <v>111.2</v>
      </c>
      <c r="E63" s="21">
        <f t="shared" si="39"/>
        <v>134.55000000000001</v>
      </c>
      <c r="F63" s="21">
        <f>29.88*$K$2</f>
        <v>19.918007999999997</v>
      </c>
      <c r="G63" s="21">
        <f>SUM(B63:F63)</f>
        <v>1600.0880080000002</v>
      </c>
      <c r="H63" s="22">
        <f t="shared" si="40"/>
        <v>118.81915000000001</v>
      </c>
      <c r="I63" s="21">
        <f>ROUND(G63+H63,2)</f>
        <v>1718.91</v>
      </c>
      <c r="J63" s="23">
        <f>ROUND(G63*33.663%,2)</f>
        <v>538.64</v>
      </c>
      <c r="K63" s="24">
        <f>I63+J63</f>
        <v>2257.5500000000002</v>
      </c>
      <c r="L63" s="25"/>
      <c r="M63" s="23">
        <v>23902.47</v>
      </c>
      <c r="N63" s="23">
        <v>119.52</v>
      </c>
      <c r="O63" s="23">
        <v>2422.16</v>
      </c>
      <c r="P63" s="26"/>
      <c r="Q63" s="27"/>
    </row>
    <row r="64" spans="1:17" ht="15" x14ac:dyDescent="0.2">
      <c r="A64" s="20" t="s">
        <v>4</v>
      </c>
      <c r="B64" s="21">
        <f t="shared" si="37"/>
        <v>1493.74</v>
      </c>
      <c r="C64" s="21">
        <f t="shared" si="37"/>
        <v>7.47</v>
      </c>
      <c r="D64" s="22">
        <f t="shared" si="38"/>
        <v>125.1</v>
      </c>
      <c r="E64" s="21">
        <f t="shared" si="39"/>
        <v>161.62</v>
      </c>
      <c r="F64" s="21">
        <f>33.61*$K$2</f>
        <v>22.404425999999997</v>
      </c>
      <c r="G64" s="21">
        <f>SUM(B64:F64)</f>
        <v>1810.3344259999999</v>
      </c>
      <c r="H64" s="22">
        <f>(G64-F64+284.08)/13.5-(G64-F64+284.08)*0.5%</f>
        <v>143.12217222222219</v>
      </c>
      <c r="I64" s="21">
        <f>ROUND(G64+H64,2)</f>
        <v>1953.46</v>
      </c>
      <c r="J64" s="23">
        <f>ROUND(G64*33.663%,2)</f>
        <v>609.41</v>
      </c>
      <c r="K64" s="24">
        <f>I64+J64</f>
        <v>2562.87</v>
      </c>
      <c r="L64" s="25"/>
      <c r="M64" s="23">
        <v>26890.05</v>
      </c>
      <c r="N64" s="23">
        <v>134.4</v>
      </c>
      <c r="O64" s="23">
        <v>2909.4</v>
      </c>
      <c r="P64" s="26"/>
      <c r="Q64" s="27"/>
    </row>
    <row r="66" spans="1:17" ht="15" x14ac:dyDescent="0.2">
      <c r="A66" s="1" t="s">
        <v>11</v>
      </c>
      <c r="B66" s="1" t="s">
        <v>12</v>
      </c>
      <c r="N66" s="28"/>
      <c r="O66" s="28"/>
      <c r="P66" s="29"/>
      <c r="Q66" s="27"/>
    </row>
  </sheetData>
  <mergeCells count="1">
    <mergeCell ref="A1:H1"/>
  </mergeCells>
  <printOptions horizontalCentered="1"/>
  <pageMargins left="0" right="0" top="0.98425196850393704" bottom="0.98425196850393704" header="0.51181102362204722" footer="0.51181102362204722"/>
  <pageSetup paperSize="9" scale="36" orientation="landscape" r:id="rId1"/>
  <headerFooter alignWithMargins="0"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BD1E5-B7A3-4A1B-9C5F-8752ADD4B961}">
  <sheetPr codeName="Foglio4">
    <pageSetUpPr fitToPage="1"/>
  </sheetPr>
  <dimension ref="A1:Q66"/>
  <sheetViews>
    <sheetView view="pageBreakPreview" zoomScaleSheetLayoutView="100" workbookViewId="0">
      <selection activeCell="L3" sqref="L3"/>
    </sheetView>
  </sheetViews>
  <sheetFormatPr defaultColWidth="12.28515625" defaultRowHeight="12.75" x14ac:dyDescent="0.2"/>
  <cols>
    <col min="1" max="1" width="6.140625" style="1" customWidth="1"/>
    <col min="2" max="2" width="13.7109375" style="1" customWidth="1"/>
    <col min="3" max="4" width="9.7109375" style="1" bestFit="1" customWidth="1"/>
    <col min="5" max="5" width="14.28515625" style="1" customWidth="1"/>
    <col min="6" max="6" width="14.5703125" style="1" customWidth="1"/>
    <col min="7" max="7" width="14.85546875" style="1" customWidth="1"/>
    <col min="8" max="8" width="14.7109375" style="1" customWidth="1"/>
    <col min="9" max="10" width="12.28515625" style="1" customWidth="1"/>
    <col min="11" max="11" width="14.42578125" style="1" customWidth="1"/>
    <col min="12" max="12" width="13.28515625" style="1" customWidth="1"/>
    <col min="13" max="13" width="13.85546875" style="1" customWidth="1"/>
    <col min="14" max="14" width="9.42578125" style="1" bestFit="1" customWidth="1"/>
    <col min="15" max="15" width="11.28515625" style="1" customWidth="1"/>
    <col min="16" max="16" width="16.42578125" style="1" bestFit="1" customWidth="1"/>
    <col min="17" max="16384" width="12.28515625" style="1"/>
  </cols>
  <sheetData>
    <row r="1" spans="1:17" ht="14.25" x14ac:dyDescent="0.2">
      <c r="A1" s="30" t="s">
        <v>8</v>
      </c>
      <c r="B1" s="30"/>
      <c r="C1" s="30"/>
      <c r="D1" s="30"/>
      <c r="E1" s="30"/>
      <c r="F1" s="30"/>
      <c r="G1" s="30"/>
      <c r="H1" s="30"/>
      <c r="K1" s="9"/>
      <c r="L1" s="9"/>
      <c r="M1" s="11"/>
    </row>
    <row r="2" spans="1:17" ht="15" x14ac:dyDescent="0.2">
      <c r="A2" s="14"/>
      <c r="B2" s="10" t="s">
        <v>5</v>
      </c>
      <c r="C2" s="10"/>
      <c r="D2" s="10"/>
      <c r="E2" s="10"/>
      <c r="F2" s="10"/>
      <c r="G2" s="10"/>
      <c r="H2" s="10"/>
      <c r="I2" s="11"/>
      <c r="J2" s="11"/>
      <c r="K2" s="7">
        <v>0.5</v>
      </c>
      <c r="L2" s="15"/>
      <c r="M2" s="11"/>
      <c r="N2" s="11"/>
      <c r="O2" s="11"/>
    </row>
    <row r="3" spans="1:17" ht="29.25" customHeight="1" x14ac:dyDescent="0.2">
      <c r="B3" s="11"/>
      <c r="C3" s="11"/>
      <c r="D3" s="11"/>
      <c r="F3" s="16"/>
      <c r="G3" s="11"/>
      <c r="H3" s="11"/>
      <c r="J3" s="11"/>
      <c r="K3" s="17" t="s">
        <v>18</v>
      </c>
      <c r="L3" s="9"/>
      <c r="M3" s="11"/>
      <c r="N3" s="11"/>
      <c r="O3" s="11"/>
    </row>
    <row r="4" spans="1:17" ht="38.25" x14ac:dyDescent="0.2">
      <c r="A4" s="5" t="s">
        <v>22</v>
      </c>
      <c r="B4" s="6" t="s">
        <v>10</v>
      </c>
      <c r="C4" s="6" t="s">
        <v>7</v>
      </c>
      <c r="D4" s="5" t="s">
        <v>14</v>
      </c>
      <c r="E4" s="6" t="s">
        <v>9</v>
      </c>
      <c r="F4" s="12" t="s">
        <v>15</v>
      </c>
      <c r="G4" s="5" t="s">
        <v>0</v>
      </c>
      <c r="H4" s="6" t="s">
        <v>6</v>
      </c>
      <c r="I4" s="6" t="s">
        <v>1</v>
      </c>
      <c r="J4" s="6" t="s">
        <v>16</v>
      </c>
      <c r="K4" s="6" t="s">
        <v>17</v>
      </c>
      <c r="L4" s="8"/>
      <c r="M4" s="4" t="s">
        <v>13</v>
      </c>
      <c r="N4" s="18" t="s">
        <v>7</v>
      </c>
      <c r="O4" s="4" t="s">
        <v>23</v>
      </c>
      <c r="P4" s="3"/>
    </row>
    <row r="5" spans="1:17" ht="9.75" customHeight="1" x14ac:dyDescent="0.2">
      <c r="B5" s="2"/>
      <c r="C5" s="2"/>
      <c r="D5" s="2"/>
      <c r="E5" s="2"/>
      <c r="F5" s="13"/>
      <c r="G5" s="2"/>
      <c r="H5" s="2"/>
      <c r="I5" s="2"/>
      <c r="J5" s="2"/>
      <c r="K5" s="2"/>
      <c r="L5" s="2"/>
      <c r="Q5" s="19"/>
    </row>
    <row r="6" spans="1:17" ht="15" x14ac:dyDescent="0.2">
      <c r="A6" s="20" t="s">
        <v>20</v>
      </c>
      <c r="B6" s="21">
        <f>ROUND(M6/12*$K$2,2)</f>
        <v>715.32</v>
      </c>
      <c r="C6" s="21">
        <f>ROUND(N6/12*$K$2,2)</f>
        <v>0</v>
      </c>
      <c r="D6" s="22">
        <f>ROUND((B6+C6)/12,2)</f>
        <v>59.61</v>
      </c>
      <c r="E6" s="21">
        <f>ROUND(O6/12*$K$2,2)</f>
        <v>50.38</v>
      </c>
      <c r="F6" s="22">
        <f>28*$K$2</f>
        <v>14</v>
      </c>
      <c r="G6" s="21">
        <f>SUM(B6:F6)</f>
        <v>839.31000000000006</v>
      </c>
      <c r="H6" s="22">
        <f>(G6-F6+140)/13.5-(G6-F6+140)*0.5%</f>
        <v>66.677894444444448</v>
      </c>
      <c r="I6" s="21">
        <f>ROUND(G6+H6,2)</f>
        <v>905.99</v>
      </c>
      <c r="J6" s="23">
        <f t="shared" ref="J6:J7" si="0">ROUND(G6*33.663%,2)</f>
        <v>282.54000000000002</v>
      </c>
      <c r="K6" s="24">
        <f t="shared" ref="K6:K7" si="1">I6+J6</f>
        <v>1188.53</v>
      </c>
      <c r="L6" s="25"/>
      <c r="M6" s="23">
        <v>17167.7</v>
      </c>
      <c r="N6" s="23"/>
      <c r="O6" s="23">
        <v>1209.06</v>
      </c>
      <c r="P6" s="26"/>
      <c r="Q6" s="27"/>
    </row>
    <row r="7" spans="1:17" ht="15" x14ac:dyDescent="0.2">
      <c r="A7" s="20" t="s">
        <v>21</v>
      </c>
      <c r="B7" s="21">
        <f t="shared" ref="B7:C10" si="2">ROUND(M7/12*$K$2,2)</f>
        <v>796.84</v>
      </c>
      <c r="C7" s="21">
        <f t="shared" si="2"/>
        <v>0</v>
      </c>
      <c r="D7" s="22">
        <f t="shared" ref="D7:D10" si="3">ROUND((B7+C7)/12,2)</f>
        <v>66.400000000000006</v>
      </c>
      <c r="E7" s="21">
        <f t="shared" ref="E7:E10" si="4">ROUND(O7/12*$K$2,2)</f>
        <v>50.38</v>
      </c>
      <c r="F7" s="22">
        <f>22*$K$2</f>
        <v>11</v>
      </c>
      <c r="G7" s="21">
        <f>SUM(B7:F7)</f>
        <v>924.62</v>
      </c>
      <c r="H7" s="22">
        <f t="shared" ref="H7:H9" si="5">(G7-F7+140)/13.5-(G7-F7+140)*0.5%</f>
        <v>72.77782592592591</v>
      </c>
      <c r="I7" s="21">
        <f>ROUND(G7+H7,2)</f>
        <v>997.4</v>
      </c>
      <c r="J7" s="23">
        <f t="shared" si="0"/>
        <v>311.25</v>
      </c>
      <c r="K7" s="24">
        <f t="shared" si="1"/>
        <v>1308.6500000000001</v>
      </c>
      <c r="L7" s="25"/>
      <c r="M7" s="23">
        <v>19124.23</v>
      </c>
      <c r="N7" s="23"/>
      <c r="O7" s="23">
        <v>1209.06</v>
      </c>
      <c r="P7" s="26"/>
      <c r="Q7" s="27"/>
    </row>
    <row r="8" spans="1:17" ht="15" x14ac:dyDescent="0.2">
      <c r="A8" s="20" t="s">
        <v>2</v>
      </c>
      <c r="B8" s="21">
        <f t="shared" si="2"/>
        <v>821.09</v>
      </c>
      <c r="C8" s="21">
        <f t="shared" si="2"/>
        <v>0</v>
      </c>
      <c r="D8" s="22">
        <f t="shared" si="3"/>
        <v>68.42</v>
      </c>
      <c r="E8" s="21">
        <f t="shared" si="4"/>
        <v>68.48</v>
      </c>
      <c r="F8" s="22">
        <f>20*$K$2</f>
        <v>10</v>
      </c>
      <c r="G8" s="21">
        <f t="shared" ref="G8:G10" si="6">SUM(B8:F8)</f>
        <v>967.99</v>
      </c>
      <c r="H8" s="22">
        <f t="shared" si="5"/>
        <v>75.842642592592597</v>
      </c>
      <c r="I8" s="21">
        <f>ROUND(G8+H8,2)</f>
        <v>1043.83</v>
      </c>
      <c r="J8" s="23">
        <f>ROUND(G8*33.663%,2)</f>
        <v>325.85000000000002</v>
      </c>
      <c r="K8" s="24">
        <f>I8+J8</f>
        <v>1369.6799999999998</v>
      </c>
      <c r="L8" s="25"/>
      <c r="M8" s="23">
        <v>19706.2</v>
      </c>
      <c r="N8" s="23"/>
      <c r="O8" s="23">
        <v>1643.57</v>
      </c>
      <c r="P8" s="26"/>
      <c r="Q8" s="27"/>
    </row>
    <row r="9" spans="1:17" ht="15" x14ac:dyDescent="0.2">
      <c r="A9" s="20" t="s">
        <v>3</v>
      </c>
      <c r="B9" s="21">
        <f t="shared" si="2"/>
        <v>960.65</v>
      </c>
      <c r="C9" s="21">
        <f t="shared" si="2"/>
        <v>0</v>
      </c>
      <c r="D9" s="22">
        <f t="shared" si="3"/>
        <v>80.05</v>
      </c>
      <c r="E9" s="21">
        <f t="shared" si="4"/>
        <v>97.92</v>
      </c>
      <c r="F9" s="22">
        <f>9*$K$2</f>
        <v>4.5</v>
      </c>
      <c r="G9" s="21">
        <f t="shared" si="6"/>
        <v>1143.1200000000001</v>
      </c>
      <c r="H9" s="22">
        <f t="shared" si="5"/>
        <v>88.319492592592596</v>
      </c>
      <c r="I9" s="21">
        <f>ROUND(G9+H9,2)</f>
        <v>1231.44</v>
      </c>
      <c r="J9" s="23">
        <f>ROUND(G9*33.663%,2)</f>
        <v>384.81</v>
      </c>
      <c r="K9" s="24">
        <f>I9+J9</f>
        <v>1616.25</v>
      </c>
      <c r="L9" s="25"/>
      <c r="M9" s="23">
        <v>23055.63</v>
      </c>
      <c r="N9" s="23"/>
      <c r="O9" s="23">
        <v>2350.06</v>
      </c>
      <c r="P9" s="26"/>
      <c r="Q9" s="27"/>
    </row>
    <row r="10" spans="1:17" ht="15" x14ac:dyDescent="0.2">
      <c r="A10" s="20" t="s">
        <v>4</v>
      </c>
      <c r="B10" s="21">
        <f t="shared" si="2"/>
        <v>1084.3699999999999</v>
      </c>
      <c r="C10" s="21">
        <f t="shared" si="2"/>
        <v>0</v>
      </c>
      <c r="D10" s="22">
        <f t="shared" si="3"/>
        <v>90.36</v>
      </c>
      <c r="E10" s="21">
        <f t="shared" si="4"/>
        <v>117.37</v>
      </c>
      <c r="F10" s="22"/>
      <c r="G10" s="21">
        <f t="shared" si="6"/>
        <v>1292.0999999999999</v>
      </c>
      <c r="H10" s="22">
        <f>(G10-F10+284.08)/13.5-(G10-F10+284.08)*0.5%</f>
        <v>108.87317407407407</v>
      </c>
      <c r="I10" s="21">
        <f>ROUND(G10+H10,2)</f>
        <v>1400.97</v>
      </c>
      <c r="J10" s="23">
        <f>ROUND(G10*33.663%,2)</f>
        <v>434.96</v>
      </c>
      <c r="K10" s="24">
        <f>I10+J10</f>
        <v>1835.93</v>
      </c>
      <c r="L10" s="25"/>
      <c r="M10" s="23">
        <v>26024.85</v>
      </c>
      <c r="N10" s="23"/>
      <c r="O10" s="23">
        <v>2816.8</v>
      </c>
      <c r="P10" s="26"/>
      <c r="Q10" s="27"/>
    </row>
    <row r="11" spans="1:17" x14ac:dyDescent="0.2">
      <c r="L11" s="25"/>
    </row>
    <row r="12" spans="1:17" ht="29.25" customHeight="1" x14ac:dyDescent="0.2">
      <c r="B12" s="11"/>
      <c r="C12" s="11"/>
      <c r="D12" s="11"/>
      <c r="G12" s="16"/>
      <c r="H12" s="11"/>
      <c r="I12" s="11"/>
      <c r="K12" s="17" t="s">
        <v>19</v>
      </c>
      <c r="L12" s="25"/>
      <c r="M12" s="11"/>
      <c r="N12" s="11"/>
      <c r="O12" s="11"/>
    </row>
    <row r="13" spans="1:17" ht="38.25" x14ac:dyDescent="0.2">
      <c r="A13" s="5" t="s">
        <v>22</v>
      </c>
      <c r="B13" s="6" t="s">
        <v>10</v>
      </c>
      <c r="C13" s="6" t="s">
        <v>7</v>
      </c>
      <c r="D13" s="5" t="s">
        <v>14</v>
      </c>
      <c r="E13" s="6" t="s">
        <v>9</v>
      </c>
      <c r="F13" s="12" t="s">
        <v>15</v>
      </c>
      <c r="G13" s="5" t="s">
        <v>0</v>
      </c>
      <c r="H13" s="6" t="s">
        <v>6</v>
      </c>
      <c r="I13" s="6" t="s">
        <v>1</v>
      </c>
      <c r="J13" s="6" t="s">
        <v>16</v>
      </c>
      <c r="K13" s="6" t="s">
        <v>17</v>
      </c>
      <c r="L13" s="25"/>
      <c r="M13" s="4" t="s">
        <v>13</v>
      </c>
      <c r="N13" s="18" t="s">
        <v>7</v>
      </c>
      <c r="O13" s="4" t="s">
        <v>23</v>
      </c>
      <c r="P13" s="3"/>
    </row>
    <row r="14" spans="1:17" ht="9.75" customHeight="1" x14ac:dyDescent="0.2">
      <c r="B14" s="2"/>
      <c r="C14" s="2"/>
      <c r="D14" s="2"/>
      <c r="E14" s="2"/>
      <c r="F14" s="13"/>
      <c r="G14" s="2"/>
      <c r="H14" s="2"/>
      <c r="I14" s="2"/>
      <c r="J14" s="2"/>
      <c r="K14" s="2"/>
      <c r="L14" s="25"/>
      <c r="Q14" s="19"/>
    </row>
    <row r="15" spans="1:17" ht="15" x14ac:dyDescent="0.2">
      <c r="A15" s="20" t="s">
        <v>20</v>
      </c>
      <c r="B15" s="21">
        <f>ROUND(M15/12*$K$2,2)</f>
        <v>722.17</v>
      </c>
      <c r="C15" s="21">
        <f>ROUND(N15/12*$K$2,2)</f>
        <v>0</v>
      </c>
      <c r="D15" s="22">
        <f>ROUND((B15+C15)/12,2)</f>
        <v>60.18</v>
      </c>
      <c r="E15" s="21">
        <f>ROUND(O15/12*$K$2,2)</f>
        <v>50.38</v>
      </c>
      <c r="F15" s="22">
        <f>28*$K$2</f>
        <v>14</v>
      </c>
      <c r="G15" s="21">
        <f>SUM(B15:F15)</f>
        <v>846.7299999999999</v>
      </c>
      <c r="H15" s="22">
        <f>(G15-F15+140)/13.5-(G15-F15+140)*0.5%</f>
        <v>67.190424074074059</v>
      </c>
      <c r="I15" s="21">
        <f>ROUND(G15+H15,2)</f>
        <v>913.92</v>
      </c>
      <c r="J15" s="23">
        <f t="shared" ref="J15:J16" si="7">ROUND(G15*33.663%,2)</f>
        <v>285.02999999999997</v>
      </c>
      <c r="K15" s="24">
        <f t="shared" ref="K15:K16" si="8">I15+J15</f>
        <v>1198.9499999999998</v>
      </c>
      <c r="L15" s="25"/>
      <c r="M15" s="23">
        <v>17332.099999999999</v>
      </c>
      <c r="N15" s="23"/>
      <c r="O15" s="23">
        <v>1209.06</v>
      </c>
      <c r="P15" s="26"/>
      <c r="Q15" s="27"/>
    </row>
    <row r="16" spans="1:17" ht="15" x14ac:dyDescent="0.2">
      <c r="A16" s="20" t="s">
        <v>21</v>
      </c>
      <c r="B16" s="21">
        <f t="shared" ref="B16:C19" si="9">ROUND(M16/12*$K$2,2)</f>
        <v>803.69</v>
      </c>
      <c r="C16" s="21">
        <f t="shared" si="9"/>
        <v>0</v>
      </c>
      <c r="D16" s="22">
        <f t="shared" ref="D16:D19" si="10">ROUND((B16+C16)/12,2)</f>
        <v>66.97</v>
      </c>
      <c r="E16" s="21">
        <f t="shared" ref="E16:E19" si="11">ROUND(O16/12*$K$2,2)</f>
        <v>50.38</v>
      </c>
      <c r="F16" s="22">
        <f>22*$K$2</f>
        <v>11</v>
      </c>
      <c r="G16" s="21">
        <f>SUM(B16:F16)</f>
        <v>932.04000000000008</v>
      </c>
      <c r="H16" s="22">
        <f t="shared" ref="H16:H18" si="12">(G16-F16+140)/13.5-(G16-F16+140)*0.5%</f>
        <v>73.29035555555555</v>
      </c>
      <c r="I16" s="21">
        <f>ROUND(G16+H16,2)</f>
        <v>1005.33</v>
      </c>
      <c r="J16" s="23">
        <f t="shared" si="7"/>
        <v>313.75</v>
      </c>
      <c r="K16" s="24">
        <f t="shared" si="8"/>
        <v>1319.08</v>
      </c>
      <c r="L16" s="25"/>
      <c r="M16" s="23">
        <v>19288.63</v>
      </c>
      <c r="N16" s="23"/>
      <c r="O16" s="23">
        <v>1209.06</v>
      </c>
      <c r="P16" s="26"/>
      <c r="Q16" s="27"/>
    </row>
    <row r="17" spans="1:17" ht="15" x14ac:dyDescent="0.2">
      <c r="A17" s="20" t="s">
        <v>2</v>
      </c>
      <c r="B17" s="21">
        <f t="shared" si="9"/>
        <v>828.39</v>
      </c>
      <c r="C17" s="21">
        <f t="shared" si="9"/>
        <v>0</v>
      </c>
      <c r="D17" s="22">
        <f t="shared" si="10"/>
        <v>69.03</v>
      </c>
      <c r="E17" s="21">
        <f t="shared" si="11"/>
        <v>68.48</v>
      </c>
      <c r="F17" s="22">
        <f>20*$K$2</f>
        <v>10</v>
      </c>
      <c r="G17" s="21">
        <f>SUM(B17:E17)</f>
        <v>965.9</v>
      </c>
      <c r="H17" s="22">
        <f t="shared" si="12"/>
        <v>75.69827777777779</v>
      </c>
      <c r="I17" s="21">
        <f>ROUND(G17+H17,2)</f>
        <v>1041.5999999999999</v>
      </c>
      <c r="J17" s="23">
        <f>ROUND(G17*33.663%,2)</f>
        <v>325.14999999999998</v>
      </c>
      <c r="K17" s="24">
        <f>I17+J17</f>
        <v>1366.75</v>
      </c>
      <c r="L17" s="25"/>
      <c r="M17" s="23">
        <v>19881.400000000001</v>
      </c>
      <c r="N17" s="23"/>
      <c r="O17" s="23">
        <v>1643.57</v>
      </c>
      <c r="P17" s="26"/>
      <c r="Q17" s="27"/>
    </row>
    <row r="18" spans="1:17" ht="15" x14ac:dyDescent="0.2">
      <c r="A18" s="20" t="s">
        <v>3</v>
      </c>
      <c r="B18" s="21">
        <f t="shared" si="9"/>
        <v>969.1</v>
      </c>
      <c r="C18" s="21">
        <f t="shared" si="9"/>
        <v>0</v>
      </c>
      <c r="D18" s="22">
        <f t="shared" si="10"/>
        <v>80.760000000000005</v>
      </c>
      <c r="E18" s="21">
        <f t="shared" si="11"/>
        <v>97.92</v>
      </c>
      <c r="F18" s="22">
        <f>9*$K$2</f>
        <v>4.5</v>
      </c>
      <c r="G18" s="21">
        <f>SUM(B18:E18)</f>
        <v>1147.7800000000002</v>
      </c>
      <c r="H18" s="22">
        <f t="shared" si="12"/>
        <v>88.641377777777791</v>
      </c>
      <c r="I18" s="21">
        <f>ROUND(G18+H18,2)</f>
        <v>1236.42</v>
      </c>
      <c r="J18" s="23">
        <f>ROUND(G18*33.663%,2)</f>
        <v>386.38</v>
      </c>
      <c r="K18" s="24">
        <f>I18+J18</f>
        <v>1622.8000000000002</v>
      </c>
      <c r="L18" s="25"/>
      <c r="M18" s="23">
        <v>23258.43</v>
      </c>
      <c r="N18" s="23"/>
      <c r="O18" s="23">
        <v>2350.06</v>
      </c>
      <c r="P18" s="26"/>
      <c r="Q18" s="27"/>
    </row>
    <row r="19" spans="1:17" ht="15" x14ac:dyDescent="0.2">
      <c r="A19" s="20" t="s">
        <v>4</v>
      </c>
      <c r="B19" s="21">
        <f t="shared" si="9"/>
        <v>1094.1199999999999</v>
      </c>
      <c r="C19" s="21">
        <f t="shared" si="9"/>
        <v>0</v>
      </c>
      <c r="D19" s="22">
        <f t="shared" si="10"/>
        <v>91.18</v>
      </c>
      <c r="E19" s="21">
        <f t="shared" si="11"/>
        <v>117.37</v>
      </c>
      <c r="F19" s="21"/>
      <c r="G19" s="21">
        <f>SUM(B19:E19)</f>
        <v>1302.67</v>
      </c>
      <c r="H19" s="22">
        <f>(G19-F19+284.08)/13.5-(G19-F19+284.08)*0.5%</f>
        <v>109.60328703703703</v>
      </c>
      <c r="I19" s="21">
        <f>ROUND(G19+H19,2)</f>
        <v>1412.27</v>
      </c>
      <c r="J19" s="23">
        <f>ROUND(G19*33.663%,2)</f>
        <v>438.52</v>
      </c>
      <c r="K19" s="24">
        <f>I19+J19</f>
        <v>1850.79</v>
      </c>
      <c r="L19" s="25"/>
      <c r="M19" s="23">
        <v>26258.85</v>
      </c>
      <c r="N19" s="23"/>
      <c r="O19" s="23">
        <v>2816.8</v>
      </c>
      <c r="P19" s="26"/>
      <c r="Q19" s="27"/>
    </row>
    <row r="20" spans="1:17" x14ac:dyDescent="0.2">
      <c r="L20" s="25"/>
    </row>
    <row r="21" spans="1:17" ht="29.25" customHeight="1" x14ac:dyDescent="0.2">
      <c r="B21" s="11"/>
      <c r="C21" s="11"/>
      <c r="D21" s="11"/>
      <c r="G21" s="16"/>
      <c r="H21" s="11"/>
      <c r="I21" s="11"/>
      <c r="K21" s="17" t="s">
        <v>24</v>
      </c>
      <c r="L21" s="25"/>
      <c r="M21" s="9"/>
      <c r="N21" s="11"/>
      <c r="O21" s="11"/>
      <c r="P21" s="11"/>
    </row>
    <row r="22" spans="1:17" ht="38.25" x14ac:dyDescent="0.2">
      <c r="A22" s="5" t="s">
        <v>22</v>
      </c>
      <c r="B22" s="6" t="s">
        <v>10</v>
      </c>
      <c r="C22" s="6" t="s">
        <v>7</v>
      </c>
      <c r="D22" s="5" t="s">
        <v>14</v>
      </c>
      <c r="E22" s="6" t="s">
        <v>9</v>
      </c>
      <c r="F22" s="6" t="s">
        <v>15</v>
      </c>
      <c r="G22" s="5" t="s">
        <v>0</v>
      </c>
      <c r="H22" s="6" t="s">
        <v>6</v>
      </c>
      <c r="I22" s="6" t="s">
        <v>1</v>
      </c>
      <c r="J22" s="6" t="s">
        <v>16</v>
      </c>
      <c r="K22" s="6" t="s">
        <v>17</v>
      </c>
      <c r="L22" s="25"/>
      <c r="M22" s="4" t="s">
        <v>13</v>
      </c>
      <c r="N22" s="18" t="s">
        <v>7</v>
      </c>
      <c r="O22" s="4" t="s">
        <v>23</v>
      </c>
      <c r="P22" s="3"/>
    </row>
    <row r="23" spans="1:17" ht="9.75" customHeight="1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5"/>
      <c r="Q23" s="19"/>
    </row>
    <row r="24" spans="1:17" ht="15" x14ac:dyDescent="0.2">
      <c r="A24" s="20" t="s">
        <v>20</v>
      </c>
      <c r="B24" s="21">
        <f>ROUND(M24/12*$K$2,2)</f>
        <v>740.72</v>
      </c>
      <c r="C24" s="21">
        <f>ROUND(N24/12*$K$2,2)</f>
        <v>0</v>
      </c>
      <c r="D24" s="22">
        <f>ROUND((B24+C24)/12,2)</f>
        <v>61.73</v>
      </c>
      <c r="E24" s="21">
        <f>ROUND(O24/12*$K$2,2)</f>
        <v>51.92</v>
      </c>
      <c r="F24" s="22">
        <f>28*$K$2</f>
        <v>14</v>
      </c>
      <c r="G24" s="21">
        <f>SUM(B24:F24)</f>
        <v>868.37</v>
      </c>
      <c r="H24" s="22">
        <f>(G24-F24+140)/13.5-(G24-F24+140)*0.5%</f>
        <v>68.685187037037039</v>
      </c>
      <c r="I24" s="21">
        <f>ROUND(G24+H24,2)</f>
        <v>937.06</v>
      </c>
      <c r="J24" s="23">
        <f t="shared" ref="J24:J25" si="13">ROUND(G24*33.663%,2)</f>
        <v>292.32</v>
      </c>
      <c r="K24" s="24">
        <f t="shared" ref="K24:K25" si="14">I24+J24</f>
        <v>1229.3799999999999</v>
      </c>
      <c r="L24" s="25"/>
      <c r="M24" s="23">
        <v>17777.3</v>
      </c>
      <c r="N24" s="23"/>
      <c r="O24" s="23">
        <v>1246.1600000000001</v>
      </c>
      <c r="P24" s="26"/>
      <c r="Q24" s="27"/>
    </row>
    <row r="25" spans="1:17" ht="15" x14ac:dyDescent="0.2">
      <c r="A25" s="20" t="s">
        <v>21</v>
      </c>
      <c r="B25" s="21">
        <f t="shared" ref="B25:C28" si="15">ROUND(M25/12*$K$2,2)</f>
        <v>822.24</v>
      </c>
      <c r="C25" s="21">
        <f t="shared" si="15"/>
        <v>0</v>
      </c>
      <c r="D25" s="22">
        <f t="shared" ref="D25:D28" si="16">ROUND((B25+C25)/12,2)</f>
        <v>68.52</v>
      </c>
      <c r="E25" s="21">
        <f t="shared" ref="E25:E28" si="17">ROUND(O25/12*$K$2,2)</f>
        <v>51.92</v>
      </c>
      <c r="F25" s="22">
        <f>22*$K$2</f>
        <v>11</v>
      </c>
      <c r="G25" s="21">
        <f>SUM(B25:F25)</f>
        <v>953.68</v>
      </c>
      <c r="H25" s="22">
        <f t="shared" ref="H25:H27" si="18">(G25-F25+140)/13.5-(G25-F25+140)*0.5%</f>
        <v>74.785118518518516</v>
      </c>
      <c r="I25" s="21">
        <f>ROUND(G25+H25,2)</f>
        <v>1028.47</v>
      </c>
      <c r="J25" s="23">
        <f t="shared" si="13"/>
        <v>321.04000000000002</v>
      </c>
      <c r="K25" s="24">
        <f t="shared" si="14"/>
        <v>1349.51</v>
      </c>
      <c r="L25" s="25"/>
      <c r="M25" s="23">
        <v>19733.830000000002</v>
      </c>
      <c r="N25" s="23"/>
      <c r="O25" s="23">
        <v>1246.1600000000001</v>
      </c>
      <c r="P25" s="26"/>
      <c r="Q25" s="27"/>
    </row>
    <row r="26" spans="1:17" ht="15" x14ac:dyDescent="0.2">
      <c r="A26" s="20" t="s">
        <v>2</v>
      </c>
      <c r="B26" s="21">
        <f t="shared" si="15"/>
        <v>848.09</v>
      </c>
      <c r="C26" s="21">
        <f t="shared" si="15"/>
        <v>0</v>
      </c>
      <c r="D26" s="22">
        <f t="shared" si="16"/>
        <v>70.67</v>
      </c>
      <c r="E26" s="21">
        <f t="shared" si="17"/>
        <v>70.58</v>
      </c>
      <c r="F26" s="22">
        <f>20*$K$2</f>
        <v>10</v>
      </c>
      <c r="G26" s="21">
        <f>SUM(B26:F26)</f>
        <v>999.34</v>
      </c>
      <c r="H26" s="22">
        <f t="shared" si="18"/>
        <v>78.008114814814832</v>
      </c>
      <c r="I26" s="21">
        <f>ROUND(G26+H26,2)</f>
        <v>1077.3499999999999</v>
      </c>
      <c r="J26" s="23">
        <f>ROUND(G26*33.663%,2)</f>
        <v>336.41</v>
      </c>
      <c r="K26" s="24">
        <f>I26+J26</f>
        <v>1413.76</v>
      </c>
      <c r="L26" s="25"/>
      <c r="M26" s="23">
        <v>20354.2</v>
      </c>
      <c r="N26" s="23"/>
      <c r="O26" s="23">
        <v>1693.97</v>
      </c>
      <c r="P26" s="26"/>
      <c r="Q26" s="27"/>
    </row>
    <row r="27" spans="1:17" ht="15" x14ac:dyDescent="0.2">
      <c r="A27" s="20" t="s">
        <v>3</v>
      </c>
      <c r="B27" s="21">
        <f t="shared" si="15"/>
        <v>991.95</v>
      </c>
      <c r="C27" s="21">
        <f t="shared" si="15"/>
        <v>0</v>
      </c>
      <c r="D27" s="22">
        <f t="shared" si="16"/>
        <v>82.66</v>
      </c>
      <c r="E27" s="21">
        <f t="shared" si="17"/>
        <v>100.92</v>
      </c>
      <c r="F27" s="22">
        <f>9*$K$2</f>
        <v>4.5</v>
      </c>
      <c r="G27" s="21">
        <f>SUM(B27:F27)</f>
        <v>1180.0300000000002</v>
      </c>
      <c r="H27" s="22">
        <f t="shared" si="18"/>
        <v>90.869016666666681</v>
      </c>
      <c r="I27" s="21">
        <f>ROUND(G27+H27,2)</f>
        <v>1270.9000000000001</v>
      </c>
      <c r="J27" s="23">
        <f>ROUND(G27*33.663%,2)</f>
        <v>397.23</v>
      </c>
      <c r="K27" s="24">
        <f>I27+J27</f>
        <v>1668.13</v>
      </c>
      <c r="L27" s="25"/>
      <c r="M27" s="23">
        <v>23806.83</v>
      </c>
      <c r="N27" s="23"/>
      <c r="O27" s="23">
        <v>2422.16</v>
      </c>
      <c r="P27" s="26"/>
      <c r="Q27" s="27"/>
    </row>
    <row r="28" spans="1:17" ht="15" x14ac:dyDescent="0.2">
      <c r="A28" s="20" t="s">
        <v>4</v>
      </c>
      <c r="B28" s="21">
        <f t="shared" si="15"/>
        <v>1120.42</v>
      </c>
      <c r="C28" s="21">
        <f t="shared" si="15"/>
        <v>0</v>
      </c>
      <c r="D28" s="22">
        <f t="shared" si="16"/>
        <v>93.37</v>
      </c>
      <c r="E28" s="21">
        <f t="shared" si="17"/>
        <v>121.23</v>
      </c>
      <c r="F28" s="21"/>
      <c r="G28" s="21">
        <f>SUM(B28:F28)</f>
        <v>1335.02</v>
      </c>
      <c r="H28" s="22">
        <f>(G28-F28+284.08)/13.5-(G28-F28+284.08)*0.5%</f>
        <v>111.83783333333332</v>
      </c>
      <c r="I28" s="21">
        <f>ROUND(G28+H28,2)</f>
        <v>1446.86</v>
      </c>
      <c r="J28" s="23">
        <f>ROUND(G28*33.663%,2)</f>
        <v>449.41</v>
      </c>
      <c r="K28" s="24">
        <f>I28+J28</f>
        <v>1896.27</v>
      </c>
      <c r="L28" s="25"/>
      <c r="M28" s="23">
        <v>26890.05</v>
      </c>
      <c r="N28" s="23"/>
      <c r="O28" s="23">
        <v>2909.4</v>
      </c>
      <c r="P28" s="26"/>
      <c r="Q28" s="27"/>
    </row>
    <row r="29" spans="1:17" x14ac:dyDescent="0.2">
      <c r="L29" s="25"/>
    </row>
    <row r="30" spans="1:17" ht="29.25" customHeight="1" x14ac:dyDescent="0.2">
      <c r="B30" s="11"/>
      <c r="C30" s="11"/>
      <c r="D30" s="11"/>
      <c r="G30" s="16"/>
      <c r="H30" s="11"/>
      <c r="I30" s="11"/>
      <c r="K30" s="17" t="s">
        <v>25</v>
      </c>
      <c r="L30" s="25"/>
      <c r="M30" s="9"/>
      <c r="N30" s="11"/>
      <c r="O30" s="11"/>
      <c r="P30" s="11"/>
    </row>
    <row r="31" spans="1:17" ht="38.25" x14ac:dyDescent="0.2">
      <c r="A31" s="5" t="s">
        <v>22</v>
      </c>
      <c r="B31" s="6" t="s">
        <v>10</v>
      </c>
      <c r="C31" s="6" t="s">
        <v>7</v>
      </c>
      <c r="D31" s="5" t="s">
        <v>14</v>
      </c>
      <c r="E31" s="6" t="s">
        <v>9</v>
      </c>
      <c r="F31" s="6" t="s">
        <v>15</v>
      </c>
      <c r="G31" s="5" t="s">
        <v>0</v>
      </c>
      <c r="H31" s="6" t="s">
        <v>6</v>
      </c>
      <c r="I31" s="6" t="s">
        <v>1</v>
      </c>
      <c r="J31" s="6" t="s">
        <v>16</v>
      </c>
      <c r="K31" s="6" t="s">
        <v>17</v>
      </c>
      <c r="L31" s="25"/>
      <c r="M31" s="4" t="s">
        <v>13</v>
      </c>
      <c r="N31" s="18" t="s">
        <v>7</v>
      </c>
      <c r="O31" s="4" t="s">
        <v>23</v>
      </c>
      <c r="P31" s="3"/>
    </row>
    <row r="32" spans="1:17" ht="9.75" customHeight="1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5"/>
      <c r="Q32" s="19"/>
    </row>
    <row r="33" spans="1:17" ht="15" x14ac:dyDescent="0.2">
      <c r="A33" s="20" t="s">
        <v>20</v>
      </c>
      <c r="B33" s="21">
        <f>ROUND(M33/12*$K$2,2)</f>
        <v>740.72</v>
      </c>
      <c r="C33" s="21">
        <f>ROUND(N33/12*$K$2,2)</f>
        <v>2.2200000000000002</v>
      </c>
      <c r="D33" s="22">
        <f>ROUND((B33+C33)/12,2)</f>
        <v>61.91</v>
      </c>
      <c r="E33" s="21">
        <f>ROUND(O33/12*$K$2,2)</f>
        <v>51.92</v>
      </c>
      <c r="F33" s="22">
        <f>28*$K$2</f>
        <v>14</v>
      </c>
      <c r="G33" s="21">
        <f>SUM(B33:F33)</f>
        <v>870.77</v>
      </c>
      <c r="H33" s="22">
        <f>(G33-F33+140)/13.5-(G33-F33+140)*0.5%</f>
        <v>68.850964814814816</v>
      </c>
      <c r="I33" s="21">
        <f>ROUND(G33+H33,2)</f>
        <v>939.62</v>
      </c>
      <c r="J33" s="23">
        <f t="shared" ref="J33:J34" si="19">ROUND(G33*33.663%,2)</f>
        <v>293.13</v>
      </c>
      <c r="K33" s="24">
        <f t="shared" ref="K33:K34" si="20">I33+J33</f>
        <v>1232.75</v>
      </c>
      <c r="L33" s="25"/>
      <c r="M33" s="23">
        <v>17777.3</v>
      </c>
      <c r="N33" s="23">
        <v>53.28</v>
      </c>
      <c r="O33" s="23">
        <v>1246.1600000000001</v>
      </c>
      <c r="P33" s="26"/>
      <c r="Q33" s="27"/>
    </row>
    <row r="34" spans="1:17" ht="15" x14ac:dyDescent="0.2">
      <c r="A34" s="20" t="s">
        <v>21</v>
      </c>
      <c r="B34" s="21">
        <f t="shared" ref="B34:C37" si="21">ROUND(M34/12*$K$2,2)</f>
        <v>822.24</v>
      </c>
      <c r="C34" s="21">
        <f t="shared" si="21"/>
        <v>2.4700000000000002</v>
      </c>
      <c r="D34" s="22">
        <f t="shared" ref="D34:D37" si="22">ROUND((B34+C34)/12,2)</f>
        <v>68.73</v>
      </c>
      <c r="E34" s="21">
        <f t="shared" ref="E34:E37" si="23">ROUND(O34/12*$K$2,2)</f>
        <v>51.92</v>
      </c>
      <c r="F34" s="22">
        <f>22*$K$2</f>
        <v>11</v>
      </c>
      <c r="G34" s="21">
        <f>SUM(B34:F34)</f>
        <v>956.36</v>
      </c>
      <c r="H34" s="22">
        <f t="shared" ref="H34:H36" si="24">(G34-F34+140)/13.5-(G34-F34+140)*0.5%</f>
        <v>74.970237037037052</v>
      </c>
      <c r="I34" s="21">
        <f>ROUND(G34+H34,2)</f>
        <v>1031.33</v>
      </c>
      <c r="J34" s="23">
        <f t="shared" si="19"/>
        <v>321.94</v>
      </c>
      <c r="K34" s="24">
        <f t="shared" si="20"/>
        <v>1353.27</v>
      </c>
      <c r="L34" s="25"/>
      <c r="M34" s="23">
        <v>19733.830000000002</v>
      </c>
      <c r="N34" s="23">
        <v>59.16</v>
      </c>
      <c r="O34" s="23">
        <v>1246.1600000000001</v>
      </c>
      <c r="P34" s="26"/>
      <c r="Q34" s="27"/>
    </row>
    <row r="35" spans="1:17" ht="15" x14ac:dyDescent="0.2">
      <c r="A35" s="20" t="s">
        <v>2</v>
      </c>
      <c r="B35" s="21">
        <f t="shared" si="21"/>
        <v>848.09</v>
      </c>
      <c r="C35" s="21">
        <f t="shared" si="21"/>
        <v>2.5499999999999998</v>
      </c>
      <c r="D35" s="22">
        <f t="shared" si="22"/>
        <v>70.89</v>
      </c>
      <c r="E35" s="21">
        <f t="shared" si="23"/>
        <v>70.58</v>
      </c>
      <c r="F35" s="22">
        <f>20*$K$2</f>
        <v>10</v>
      </c>
      <c r="G35" s="21">
        <f>SUM(B35:F35)</f>
        <v>1002.11</v>
      </c>
      <c r="H35" s="22">
        <f t="shared" si="24"/>
        <v>78.199450000000013</v>
      </c>
      <c r="I35" s="21">
        <f>ROUND(G35+H35,2)</f>
        <v>1080.31</v>
      </c>
      <c r="J35" s="23">
        <f>ROUND(G35*33.663%,2)</f>
        <v>337.34</v>
      </c>
      <c r="K35" s="24">
        <f>I35+J35</f>
        <v>1417.6499999999999</v>
      </c>
      <c r="L35" s="25"/>
      <c r="M35" s="23">
        <v>20354.2</v>
      </c>
      <c r="N35" s="23">
        <v>61.08</v>
      </c>
      <c r="O35" s="23">
        <v>1693.97</v>
      </c>
      <c r="P35" s="26"/>
      <c r="Q35" s="27"/>
    </row>
    <row r="36" spans="1:17" ht="15" x14ac:dyDescent="0.2">
      <c r="A36" s="20" t="s">
        <v>3</v>
      </c>
      <c r="B36" s="21">
        <f t="shared" si="21"/>
        <v>991.95</v>
      </c>
      <c r="C36" s="21">
        <f t="shared" si="21"/>
        <v>2.98</v>
      </c>
      <c r="D36" s="22">
        <f t="shared" si="22"/>
        <v>82.91</v>
      </c>
      <c r="E36" s="21">
        <f t="shared" si="23"/>
        <v>100.92</v>
      </c>
      <c r="F36" s="22">
        <f>9*$K$2</f>
        <v>4.5</v>
      </c>
      <c r="G36" s="21">
        <f>SUM(B36:F36)</f>
        <v>1183.2600000000002</v>
      </c>
      <c r="H36" s="22">
        <f t="shared" si="24"/>
        <v>91.092125925925941</v>
      </c>
      <c r="I36" s="21">
        <f>ROUND(G36+H36,2)</f>
        <v>1274.3499999999999</v>
      </c>
      <c r="J36" s="23">
        <f>ROUND(G36*33.663%,2)</f>
        <v>398.32</v>
      </c>
      <c r="K36" s="24">
        <f>I36+J36</f>
        <v>1672.6699999999998</v>
      </c>
      <c r="L36" s="25"/>
      <c r="M36" s="23">
        <v>23806.83</v>
      </c>
      <c r="N36" s="23">
        <v>71.400000000000006</v>
      </c>
      <c r="O36" s="23">
        <v>2422.16</v>
      </c>
      <c r="P36" s="26"/>
      <c r="Q36" s="27"/>
    </row>
    <row r="37" spans="1:17" ht="15" x14ac:dyDescent="0.2">
      <c r="A37" s="20" t="s">
        <v>4</v>
      </c>
      <c r="B37" s="21">
        <f t="shared" si="21"/>
        <v>1120.42</v>
      </c>
      <c r="C37" s="21">
        <f t="shared" si="21"/>
        <v>3.36</v>
      </c>
      <c r="D37" s="22">
        <f t="shared" si="22"/>
        <v>93.65</v>
      </c>
      <c r="E37" s="21">
        <f t="shared" si="23"/>
        <v>121.23</v>
      </c>
      <c r="F37" s="21"/>
      <c r="G37" s="21">
        <f>SUM(B37:F37)</f>
        <v>1338.66</v>
      </c>
      <c r="H37" s="22">
        <f>(G37-F37+284.08)/13.5-(G37-F37+284.08)*0.5%</f>
        <v>112.08926296296296</v>
      </c>
      <c r="I37" s="21">
        <f>ROUND(G37+H37,2)</f>
        <v>1450.75</v>
      </c>
      <c r="J37" s="23">
        <f>ROUND(G37*33.663%,2)</f>
        <v>450.63</v>
      </c>
      <c r="K37" s="24">
        <f>I37+J37</f>
        <v>1901.38</v>
      </c>
      <c r="L37" s="25"/>
      <c r="M37" s="23">
        <v>26890.05</v>
      </c>
      <c r="N37" s="23">
        <v>80.64</v>
      </c>
      <c r="O37" s="23">
        <v>2909.4</v>
      </c>
      <c r="P37" s="26"/>
      <c r="Q37" s="27"/>
    </row>
    <row r="38" spans="1:17" x14ac:dyDescent="0.2">
      <c r="L38" s="25"/>
    </row>
    <row r="39" spans="1:17" ht="29.25" customHeight="1" x14ac:dyDescent="0.2">
      <c r="B39" s="11"/>
      <c r="C39" s="11"/>
      <c r="D39" s="11"/>
      <c r="G39" s="16"/>
      <c r="H39" s="11"/>
      <c r="I39" s="11"/>
      <c r="K39" s="17" t="s">
        <v>27</v>
      </c>
      <c r="L39" s="25"/>
      <c r="M39" s="9"/>
      <c r="N39" s="11"/>
      <c r="O39" s="11"/>
      <c r="P39" s="11"/>
    </row>
    <row r="40" spans="1:17" ht="38.25" x14ac:dyDescent="0.2">
      <c r="A40" s="5" t="s">
        <v>22</v>
      </c>
      <c r="B40" s="6" t="s">
        <v>10</v>
      </c>
      <c r="C40" s="6" t="s">
        <v>7</v>
      </c>
      <c r="D40" s="5" t="s">
        <v>14</v>
      </c>
      <c r="E40" s="6" t="s">
        <v>9</v>
      </c>
      <c r="F40" s="6" t="s">
        <v>15</v>
      </c>
      <c r="G40" s="5" t="s">
        <v>0</v>
      </c>
      <c r="H40" s="6" t="s">
        <v>6</v>
      </c>
      <c r="I40" s="6" t="s">
        <v>1</v>
      </c>
      <c r="J40" s="6" t="s">
        <v>16</v>
      </c>
      <c r="K40" s="6" t="s">
        <v>17</v>
      </c>
      <c r="L40" s="25"/>
      <c r="M40" s="4" t="s">
        <v>13</v>
      </c>
      <c r="N40" s="18" t="s">
        <v>7</v>
      </c>
      <c r="O40" s="4" t="s">
        <v>23</v>
      </c>
      <c r="P40" s="3"/>
    </row>
    <row r="41" spans="1:17" ht="9.75" customHeight="1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5"/>
      <c r="Q41" s="19"/>
    </row>
    <row r="42" spans="1:17" ht="15" x14ac:dyDescent="0.2">
      <c r="A42" s="20" t="s">
        <v>20</v>
      </c>
      <c r="B42" s="21">
        <f>ROUND(M42/12*$K$2,2)</f>
        <v>740.72</v>
      </c>
      <c r="C42" s="21">
        <f>ROUND(N42/12*$K$2,2)</f>
        <v>3.71</v>
      </c>
      <c r="D42" s="22">
        <f>ROUND((B42+C42)/12,2)</f>
        <v>62.04</v>
      </c>
      <c r="E42" s="21">
        <f>ROUND(O42/12*$K$2,2)</f>
        <v>51.92</v>
      </c>
      <c r="F42" s="22">
        <f>28*$K$2</f>
        <v>14</v>
      </c>
      <c r="G42" s="21">
        <f>SUM(B42:F42)</f>
        <v>872.39</v>
      </c>
      <c r="H42" s="22">
        <f>(G42-F42+140)/13.5-(G42-F42+140)*0.5%</f>
        <v>68.962864814814807</v>
      </c>
      <c r="I42" s="21">
        <f>ROUND(G42+H42,2)</f>
        <v>941.35</v>
      </c>
      <c r="J42" s="23">
        <f t="shared" ref="J42:J43" si="25">ROUND(G42*33.663%,2)</f>
        <v>293.67</v>
      </c>
      <c r="K42" s="24">
        <f>I42+J42</f>
        <v>1235.02</v>
      </c>
      <c r="L42" s="25"/>
      <c r="M42" s="23">
        <v>17777.3</v>
      </c>
      <c r="N42" s="23">
        <v>88.92</v>
      </c>
      <c r="O42" s="23">
        <v>1246.1600000000001</v>
      </c>
      <c r="P42" s="26"/>
      <c r="Q42" s="27"/>
    </row>
    <row r="43" spans="1:17" ht="15" x14ac:dyDescent="0.2">
      <c r="A43" s="20" t="s">
        <v>21</v>
      </c>
      <c r="B43" s="21">
        <f t="shared" ref="B43:C46" si="26">ROUND(M43/12*$K$2,2)</f>
        <v>822.24</v>
      </c>
      <c r="C43" s="21">
        <f t="shared" si="26"/>
        <v>4.1100000000000003</v>
      </c>
      <c r="D43" s="22">
        <f t="shared" ref="D43:D46" si="27">ROUND((B43+C43)/12,2)</f>
        <v>68.86</v>
      </c>
      <c r="E43" s="21">
        <f t="shared" ref="E43:E46" si="28">ROUND(O43/12*$K$2,2)</f>
        <v>51.92</v>
      </c>
      <c r="F43" s="22">
        <f>22*$K$2</f>
        <v>11</v>
      </c>
      <c r="G43" s="21">
        <f>SUM(B43:F43)</f>
        <v>958.13</v>
      </c>
      <c r="H43" s="22">
        <f t="shared" ref="H43:H45" si="29">(G43-F43+140)/13.5-(G43-F43+140)*0.5%</f>
        <v>75.092498148148167</v>
      </c>
      <c r="I43" s="21">
        <f>ROUND(G43+H43,2)</f>
        <v>1033.22</v>
      </c>
      <c r="J43" s="23">
        <f t="shared" si="25"/>
        <v>322.54000000000002</v>
      </c>
      <c r="K43" s="24">
        <f t="shared" ref="K43" si="30">I43+J43</f>
        <v>1355.76</v>
      </c>
      <c r="L43" s="25"/>
      <c r="M43" s="23">
        <v>19733.830000000002</v>
      </c>
      <c r="N43" s="23">
        <v>98.64</v>
      </c>
      <c r="O43" s="23">
        <v>1246.1600000000001</v>
      </c>
      <c r="P43" s="26"/>
      <c r="Q43" s="27"/>
    </row>
    <row r="44" spans="1:17" ht="15" x14ac:dyDescent="0.2">
      <c r="A44" s="20" t="s">
        <v>2</v>
      </c>
      <c r="B44" s="21">
        <f t="shared" si="26"/>
        <v>848.09</v>
      </c>
      <c r="C44" s="21">
        <f t="shared" si="26"/>
        <v>4.24</v>
      </c>
      <c r="D44" s="22">
        <f t="shared" si="27"/>
        <v>71.03</v>
      </c>
      <c r="E44" s="21">
        <f t="shared" si="28"/>
        <v>70.58</v>
      </c>
      <c r="F44" s="22">
        <f>20*$K$2</f>
        <v>10</v>
      </c>
      <c r="G44" s="21">
        <f>SUM(B44:F44)</f>
        <v>1003.94</v>
      </c>
      <c r="H44" s="22">
        <f t="shared" si="29"/>
        <v>78.325855555555549</v>
      </c>
      <c r="I44" s="21">
        <f>ROUND(G44+H44,2)</f>
        <v>1082.27</v>
      </c>
      <c r="J44" s="23">
        <f>ROUND(G44*33.663%,2)</f>
        <v>337.96</v>
      </c>
      <c r="K44" s="24">
        <f>I44+J44</f>
        <v>1420.23</v>
      </c>
      <c r="L44" s="25"/>
      <c r="M44" s="23">
        <v>20354.2</v>
      </c>
      <c r="N44" s="23">
        <v>101.76</v>
      </c>
      <c r="O44" s="23">
        <v>1693.97</v>
      </c>
      <c r="P44" s="26"/>
      <c r="Q44" s="27"/>
    </row>
    <row r="45" spans="1:17" ht="15" x14ac:dyDescent="0.2">
      <c r="A45" s="20" t="s">
        <v>3</v>
      </c>
      <c r="B45" s="21">
        <f t="shared" si="26"/>
        <v>991.95</v>
      </c>
      <c r="C45" s="21">
        <f t="shared" si="26"/>
        <v>4.96</v>
      </c>
      <c r="D45" s="22">
        <f t="shared" si="27"/>
        <v>83.08</v>
      </c>
      <c r="E45" s="21">
        <f t="shared" si="28"/>
        <v>100.92</v>
      </c>
      <c r="F45" s="22">
        <f>9*$K$2</f>
        <v>4.5</v>
      </c>
      <c r="G45" s="21">
        <f>SUM(B45:F45)</f>
        <v>1185.4100000000001</v>
      </c>
      <c r="H45" s="22">
        <f t="shared" si="29"/>
        <v>91.240635185185184</v>
      </c>
      <c r="I45" s="21">
        <f>ROUND(G45+H45,2)</f>
        <v>1276.6500000000001</v>
      </c>
      <c r="J45" s="23">
        <f>ROUND(G45*33.663%,2)</f>
        <v>399.04</v>
      </c>
      <c r="K45" s="24">
        <f>I45+J45</f>
        <v>1675.69</v>
      </c>
      <c r="L45" s="25"/>
      <c r="M45" s="23">
        <v>23806.83</v>
      </c>
      <c r="N45" s="23">
        <v>119.04</v>
      </c>
      <c r="O45" s="23">
        <v>2422.16</v>
      </c>
      <c r="P45" s="26"/>
      <c r="Q45" s="27"/>
    </row>
    <row r="46" spans="1:17" ht="15" x14ac:dyDescent="0.2">
      <c r="A46" s="20" t="s">
        <v>4</v>
      </c>
      <c r="B46" s="21">
        <f t="shared" si="26"/>
        <v>1120.42</v>
      </c>
      <c r="C46" s="21">
        <f t="shared" si="26"/>
        <v>5.6</v>
      </c>
      <c r="D46" s="22">
        <f t="shared" si="27"/>
        <v>93.84</v>
      </c>
      <c r="E46" s="21">
        <f t="shared" si="28"/>
        <v>121.23</v>
      </c>
      <c r="F46" s="21"/>
      <c r="G46" s="21">
        <f>SUM(B46:F46)</f>
        <v>1341.09</v>
      </c>
      <c r="H46" s="22">
        <f>(G46-F46+284.08)/13.5-(G46-F46+284.08)*0.5%</f>
        <v>112.25711296296295</v>
      </c>
      <c r="I46" s="21">
        <f>ROUND(G46+H46,2)</f>
        <v>1453.35</v>
      </c>
      <c r="J46" s="23">
        <f>ROUND(G46*33.663%,2)</f>
        <v>451.45</v>
      </c>
      <c r="K46" s="24">
        <f>I46+J46</f>
        <v>1904.8</v>
      </c>
      <c r="L46" s="25"/>
      <c r="M46" s="23">
        <v>26890.05</v>
      </c>
      <c r="N46" s="23">
        <v>134.4</v>
      </c>
      <c r="O46" s="23">
        <v>2909.4</v>
      </c>
      <c r="P46" s="26"/>
      <c r="Q46" s="27"/>
    </row>
    <row r="47" spans="1:17" x14ac:dyDescent="0.2">
      <c r="L47" s="25"/>
    </row>
    <row r="48" spans="1:17" ht="29.25" customHeight="1" x14ac:dyDescent="0.2">
      <c r="B48" s="11"/>
      <c r="C48" s="11"/>
      <c r="D48" s="11"/>
      <c r="G48" s="16"/>
      <c r="H48" s="11"/>
      <c r="I48" s="11"/>
      <c r="K48" s="17" t="s">
        <v>30</v>
      </c>
      <c r="L48" s="25"/>
      <c r="M48" s="9"/>
      <c r="N48" s="11"/>
      <c r="O48" s="11"/>
      <c r="P48" s="11"/>
    </row>
    <row r="49" spans="1:17" ht="89.25" x14ac:dyDescent="0.2">
      <c r="A49" s="5" t="s">
        <v>22</v>
      </c>
      <c r="B49" s="6" t="s">
        <v>10</v>
      </c>
      <c r="C49" s="6" t="s">
        <v>7</v>
      </c>
      <c r="D49" s="5" t="s">
        <v>14</v>
      </c>
      <c r="E49" s="6" t="s">
        <v>9</v>
      </c>
      <c r="F49" s="6" t="s">
        <v>29</v>
      </c>
      <c r="G49" s="5" t="s">
        <v>0</v>
      </c>
      <c r="H49" s="6" t="s">
        <v>6</v>
      </c>
      <c r="I49" s="6" t="s">
        <v>1</v>
      </c>
      <c r="J49" s="6" t="s">
        <v>16</v>
      </c>
      <c r="K49" s="6" t="s">
        <v>17</v>
      </c>
      <c r="L49" s="25"/>
      <c r="M49" s="4" t="s">
        <v>13</v>
      </c>
      <c r="N49" s="18" t="s">
        <v>7</v>
      </c>
      <c r="O49" s="4" t="s">
        <v>23</v>
      </c>
      <c r="P49" s="3"/>
    </row>
    <row r="50" spans="1:17" ht="9.7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5"/>
      <c r="Q50" s="19"/>
    </row>
    <row r="51" spans="1:17" ht="15" x14ac:dyDescent="0.2">
      <c r="A51" s="20" t="s">
        <v>20</v>
      </c>
      <c r="B51" s="21">
        <f>ROUND(M51/12*$K$2,2)</f>
        <v>740.72</v>
      </c>
      <c r="C51" s="21">
        <f>ROUND(N51/12*$K$2,2)</f>
        <v>3.71</v>
      </c>
      <c r="D51" s="22">
        <f>ROUND((B51+C51)/12,2)</f>
        <v>62.04</v>
      </c>
      <c r="E51" s="21">
        <f>ROUND(O51/12*$K$2,2)</f>
        <v>51.92</v>
      </c>
      <c r="F51" s="22">
        <f>(28+22.22)*$K$2</f>
        <v>25.11</v>
      </c>
      <c r="G51" s="21">
        <f>SUM(B51:F51)</f>
        <v>883.5</v>
      </c>
      <c r="H51" s="22">
        <f>(G51-F51+140)/13.5-(G51-F51+140)*0.5%</f>
        <v>68.962864814814807</v>
      </c>
      <c r="I51" s="21">
        <f>ROUND(G51+H51,2)</f>
        <v>952.46</v>
      </c>
      <c r="J51" s="23">
        <f t="shared" ref="J51:J52" si="31">ROUND(G51*33.663%,2)</f>
        <v>297.41000000000003</v>
      </c>
      <c r="K51" s="24">
        <f>I51+J51</f>
        <v>1249.8700000000001</v>
      </c>
      <c r="L51" s="25"/>
      <c r="M51" s="23">
        <v>17777.3</v>
      </c>
      <c r="N51" s="23">
        <v>88.92</v>
      </c>
      <c r="O51" s="23">
        <v>1246.1600000000001</v>
      </c>
      <c r="P51" s="26"/>
      <c r="Q51" s="27"/>
    </row>
    <row r="52" spans="1:17" ht="15" x14ac:dyDescent="0.2">
      <c r="A52" s="20" t="s">
        <v>21</v>
      </c>
      <c r="B52" s="21">
        <f t="shared" ref="B52:C55" si="32">ROUND(M52/12*$K$2,2)</f>
        <v>822.24</v>
      </c>
      <c r="C52" s="21">
        <f t="shared" si="32"/>
        <v>4.1100000000000003</v>
      </c>
      <c r="D52" s="22">
        <f t="shared" ref="D52:D55" si="33">ROUND((B52+C52)/12,2)</f>
        <v>68.86</v>
      </c>
      <c r="E52" s="21">
        <f>ROUND(O52/12*$K$2,2)</f>
        <v>51.92</v>
      </c>
      <c r="F52" s="22">
        <f>(22+24.67)*$K$2</f>
        <v>23.335000000000001</v>
      </c>
      <c r="G52" s="21">
        <f>SUM(B52:F52)</f>
        <v>970.46500000000003</v>
      </c>
      <c r="H52" s="22">
        <f t="shared" ref="H52:H54" si="34">(G52-F52+140)/13.5-(G52-F52+140)*0.5%</f>
        <v>75.092498148148167</v>
      </c>
      <c r="I52" s="21">
        <f>ROUND(G52+H52,2)</f>
        <v>1045.56</v>
      </c>
      <c r="J52" s="23">
        <f t="shared" si="31"/>
        <v>326.69</v>
      </c>
      <c r="K52" s="24">
        <f t="shared" ref="K52" si="35">I52+J52</f>
        <v>1372.25</v>
      </c>
      <c r="L52" s="25"/>
      <c r="M52" s="23">
        <v>19733.830000000002</v>
      </c>
      <c r="N52" s="23">
        <v>98.64</v>
      </c>
      <c r="O52" s="23">
        <v>1246.1600000000001</v>
      </c>
      <c r="P52" s="26"/>
      <c r="Q52" s="27"/>
    </row>
    <row r="53" spans="1:17" ht="15" x14ac:dyDescent="0.2">
      <c r="A53" s="20" t="s">
        <v>2</v>
      </c>
      <c r="B53" s="21">
        <f t="shared" si="32"/>
        <v>848.09</v>
      </c>
      <c r="C53" s="21">
        <f t="shared" si="32"/>
        <v>4.24</v>
      </c>
      <c r="D53" s="22">
        <f t="shared" si="33"/>
        <v>71.03</v>
      </c>
      <c r="E53" s="21">
        <f>ROUND(O53/12*$K$2,2)</f>
        <v>70.58</v>
      </c>
      <c r="F53" s="22">
        <f>(20+25.44)*$K$2</f>
        <v>22.72</v>
      </c>
      <c r="G53" s="21">
        <f>SUM(B53:F53)</f>
        <v>1016.6600000000001</v>
      </c>
      <c r="H53" s="22">
        <f t="shared" si="34"/>
        <v>78.325855555555549</v>
      </c>
      <c r="I53" s="21">
        <f>ROUND(G53+H53,2)</f>
        <v>1094.99</v>
      </c>
      <c r="J53" s="23">
        <f>ROUND(G53*33.663%,2)</f>
        <v>342.24</v>
      </c>
      <c r="K53" s="24">
        <f>I53+J53</f>
        <v>1437.23</v>
      </c>
      <c r="L53" s="25"/>
      <c r="M53" s="23">
        <v>20354.2</v>
      </c>
      <c r="N53" s="23">
        <v>101.76</v>
      </c>
      <c r="O53" s="23">
        <v>1693.97</v>
      </c>
      <c r="P53" s="26"/>
      <c r="Q53" s="27"/>
    </row>
    <row r="54" spans="1:17" ht="15" x14ac:dyDescent="0.2">
      <c r="A54" s="20" t="s">
        <v>3</v>
      </c>
      <c r="B54" s="21">
        <f t="shared" si="32"/>
        <v>991.95</v>
      </c>
      <c r="C54" s="21">
        <f t="shared" si="32"/>
        <v>4.96</v>
      </c>
      <c r="D54" s="22">
        <f t="shared" si="33"/>
        <v>83.08</v>
      </c>
      <c r="E54" s="21">
        <f>ROUND(O54/12*$K$2,2)</f>
        <v>100.92</v>
      </c>
      <c r="F54" s="22">
        <f>(9+29.76)*$K$2</f>
        <v>19.380000000000003</v>
      </c>
      <c r="G54" s="21">
        <f>SUM(B54:F54)</f>
        <v>1200.2900000000002</v>
      </c>
      <c r="H54" s="22">
        <f t="shared" si="34"/>
        <v>91.240635185185184</v>
      </c>
      <c r="I54" s="21">
        <f>ROUND(G54+H54,2)</f>
        <v>1291.53</v>
      </c>
      <c r="J54" s="23">
        <f>ROUND(G54*33.663%,2)</f>
        <v>404.05</v>
      </c>
      <c r="K54" s="24">
        <f>I54+J54</f>
        <v>1695.58</v>
      </c>
      <c r="L54" s="25"/>
      <c r="M54" s="23">
        <v>23806.83</v>
      </c>
      <c r="N54" s="23">
        <v>119.04</v>
      </c>
      <c r="O54" s="23">
        <v>2422.16</v>
      </c>
      <c r="P54" s="26"/>
      <c r="Q54" s="27"/>
    </row>
    <row r="55" spans="1:17" ht="15" x14ac:dyDescent="0.2">
      <c r="A55" s="20" t="s">
        <v>4</v>
      </c>
      <c r="B55" s="21">
        <f t="shared" si="32"/>
        <v>1120.42</v>
      </c>
      <c r="C55" s="21">
        <f t="shared" si="32"/>
        <v>5.6</v>
      </c>
      <c r="D55" s="22">
        <f t="shared" si="33"/>
        <v>93.84</v>
      </c>
      <c r="E55" s="21">
        <f>ROUND(O55/12*$K$2,2)</f>
        <v>121.23</v>
      </c>
      <c r="F55" s="21">
        <f>33.61*$K$2</f>
        <v>16.805</v>
      </c>
      <c r="G55" s="21">
        <f>SUM(B55:F55)</f>
        <v>1357.895</v>
      </c>
      <c r="H55" s="22">
        <f>(G55-F55+284.08)/13.5-(G55-F55+284.08)*0.5%</f>
        <v>112.25711296296295</v>
      </c>
      <c r="I55" s="21">
        <f>ROUND(G55+H55,2)</f>
        <v>1470.15</v>
      </c>
      <c r="J55" s="23">
        <f>ROUND(G55*33.663%,2)</f>
        <v>457.11</v>
      </c>
      <c r="K55" s="24">
        <f>I55+J55</f>
        <v>1927.2600000000002</v>
      </c>
      <c r="L55" s="25"/>
      <c r="M55" s="23">
        <v>26890.05</v>
      </c>
      <c r="N55" s="23">
        <v>134.4</v>
      </c>
      <c r="O55" s="23">
        <v>2909.4</v>
      </c>
      <c r="P55" s="26"/>
      <c r="Q55" s="27"/>
    </row>
    <row r="56" spans="1:17" x14ac:dyDescent="0.2">
      <c r="L56" s="25"/>
    </row>
    <row r="57" spans="1:17" ht="29.25" customHeight="1" x14ac:dyDescent="0.2">
      <c r="B57" s="11"/>
      <c r="C57" s="11"/>
      <c r="D57" s="11"/>
      <c r="G57" s="16"/>
      <c r="H57" s="11"/>
      <c r="I57" s="11"/>
      <c r="K57" s="17" t="s">
        <v>26</v>
      </c>
      <c r="L57" s="25"/>
      <c r="M57" s="9"/>
      <c r="N57" s="11"/>
      <c r="O57" s="11"/>
      <c r="P57" s="11"/>
    </row>
    <row r="58" spans="1:17" ht="51" x14ac:dyDescent="0.2">
      <c r="A58" s="5" t="s">
        <v>22</v>
      </c>
      <c r="B58" s="6" t="s">
        <v>10</v>
      </c>
      <c r="C58" s="6" t="s">
        <v>7</v>
      </c>
      <c r="D58" s="5" t="s">
        <v>14</v>
      </c>
      <c r="E58" s="6" t="s">
        <v>9</v>
      </c>
      <c r="F58" s="6" t="s">
        <v>28</v>
      </c>
      <c r="G58" s="5" t="s">
        <v>0</v>
      </c>
      <c r="H58" s="6" t="s">
        <v>6</v>
      </c>
      <c r="I58" s="6" t="s">
        <v>1</v>
      </c>
      <c r="J58" s="6" t="s">
        <v>16</v>
      </c>
      <c r="K58" s="6" t="s">
        <v>17</v>
      </c>
      <c r="L58" s="25"/>
      <c r="M58" s="4" t="s">
        <v>13</v>
      </c>
      <c r="N58" s="18" t="s">
        <v>7</v>
      </c>
      <c r="O58" s="4" t="s">
        <v>23</v>
      </c>
      <c r="P58" s="3"/>
    </row>
    <row r="59" spans="1:17" ht="9.7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5"/>
      <c r="Q59" s="19"/>
    </row>
    <row r="60" spans="1:17" ht="15" x14ac:dyDescent="0.2">
      <c r="A60" s="20" t="s">
        <v>20</v>
      </c>
      <c r="B60" s="21">
        <f>ROUND(M60/12*$K$2,2)</f>
        <v>753.12</v>
      </c>
      <c r="C60" s="21">
        <f>ROUND(N60/12*$K$2,2)</f>
        <v>3.77</v>
      </c>
      <c r="D60" s="22">
        <f>ROUND((B60+C60)/12,2)</f>
        <v>63.07</v>
      </c>
      <c r="E60" s="21">
        <f>ROUND(O60/12*$K$2,2)</f>
        <v>51.92</v>
      </c>
      <c r="F60" s="21">
        <f>22.59*$K$2</f>
        <v>11.295</v>
      </c>
      <c r="G60" s="21">
        <f>SUM(B60:F60)</f>
        <v>883.17499999999995</v>
      </c>
      <c r="H60" s="22">
        <f>(G60-F60+140)/13.5-(G60-F60+140)*0.5%</f>
        <v>69.894674074074075</v>
      </c>
      <c r="I60" s="21">
        <f>ROUND(G60+H60,2)</f>
        <v>953.07</v>
      </c>
      <c r="J60" s="23">
        <f t="shared" ref="J60:J61" si="36">ROUND(G60*33.663%,2)</f>
        <v>297.3</v>
      </c>
      <c r="K60" s="24">
        <f>I60+J60</f>
        <v>1250.3700000000001</v>
      </c>
      <c r="L60" s="25"/>
      <c r="M60" s="23">
        <v>18074.78</v>
      </c>
      <c r="N60" s="23">
        <v>90.36</v>
      </c>
      <c r="O60" s="23">
        <v>1246.1600000000001</v>
      </c>
      <c r="P60" s="26"/>
      <c r="Q60" s="27"/>
    </row>
    <row r="61" spans="1:17" ht="15" x14ac:dyDescent="0.2">
      <c r="A61" s="20" t="s">
        <v>21</v>
      </c>
      <c r="B61" s="21">
        <f t="shared" ref="B61:C64" si="37">ROUND(M61/12*$K$2,2)</f>
        <v>831.98</v>
      </c>
      <c r="C61" s="21">
        <f t="shared" si="37"/>
        <v>4.16</v>
      </c>
      <c r="D61" s="22">
        <f t="shared" ref="D61:D64" si="38">ROUND((B61+C61)/12,2)</f>
        <v>69.680000000000007</v>
      </c>
      <c r="E61" s="21">
        <f t="shared" ref="E61:E64" si="39">ROUND(O61/12*$K$2,2)</f>
        <v>51.92</v>
      </c>
      <c r="F61" s="21">
        <f>24.96*$K$2</f>
        <v>12.48</v>
      </c>
      <c r="G61" s="21">
        <f>SUM(B61:F61)</f>
        <v>970.21999999999991</v>
      </c>
      <c r="H61" s="22">
        <f t="shared" ref="H61:H63" si="40">(G61-F61+140)/13.5-(G61-F61+140)*0.5%</f>
        <v>75.825374074074062</v>
      </c>
      <c r="I61" s="21">
        <f>ROUND(G61+H61,2)</f>
        <v>1046.05</v>
      </c>
      <c r="J61" s="23">
        <f t="shared" si="36"/>
        <v>326.61</v>
      </c>
      <c r="K61" s="24">
        <f t="shared" ref="K61" si="41">I61+J61</f>
        <v>1372.6599999999999</v>
      </c>
      <c r="L61" s="25"/>
      <c r="M61" s="23">
        <v>19967.47</v>
      </c>
      <c r="N61" s="23">
        <v>99.84</v>
      </c>
      <c r="O61" s="23">
        <v>1246.1600000000001</v>
      </c>
      <c r="P61" s="26"/>
      <c r="Q61" s="27"/>
    </row>
    <row r="62" spans="1:17" ht="15" x14ac:dyDescent="0.2">
      <c r="A62" s="20" t="s">
        <v>2</v>
      </c>
      <c r="B62" s="21">
        <f t="shared" si="37"/>
        <v>856.94</v>
      </c>
      <c r="C62" s="21">
        <f t="shared" si="37"/>
        <v>4.29</v>
      </c>
      <c r="D62" s="22">
        <f t="shared" si="38"/>
        <v>71.77</v>
      </c>
      <c r="E62" s="21">
        <f t="shared" si="39"/>
        <v>70.58</v>
      </c>
      <c r="F62" s="21">
        <f>25.71*$K$2</f>
        <v>12.855</v>
      </c>
      <c r="G62" s="21">
        <f>SUM(B62:F62)</f>
        <v>1016.4350000000001</v>
      </c>
      <c r="H62" s="22">
        <f t="shared" si="40"/>
        <v>78.991729629629617</v>
      </c>
      <c r="I62" s="21">
        <f>ROUND(G62+H62,2)</f>
        <v>1095.43</v>
      </c>
      <c r="J62" s="23">
        <f>ROUND(G62*33.663%,2)</f>
        <v>342.16</v>
      </c>
      <c r="K62" s="24">
        <f>I62+J62</f>
        <v>1437.5900000000001</v>
      </c>
      <c r="L62" s="25"/>
      <c r="M62" s="23">
        <v>20566.599999999999</v>
      </c>
      <c r="N62" s="23">
        <v>102.84</v>
      </c>
      <c r="O62" s="23">
        <v>1693.97</v>
      </c>
      <c r="P62" s="26"/>
      <c r="Q62" s="27"/>
    </row>
    <row r="63" spans="1:17" ht="15" x14ac:dyDescent="0.2">
      <c r="A63" s="20" t="s">
        <v>3</v>
      </c>
      <c r="B63" s="21">
        <f t="shared" si="37"/>
        <v>995.94</v>
      </c>
      <c r="C63" s="21">
        <f t="shared" si="37"/>
        <v>4.9800000000000004</v>
      </c>
      <c r="D63" s="22">
        <f t="shared" si="38"/>
        <v>83.41</v>
      </c>
      <c r="E63" s="21">
        <f t="shared" si="39"/>
        <v>100.92</v>
      </c>
      <c r="F63" s="21">
        <f>29.88*$K$2</f>
        <v>14.94</v>
      </c>
      <c r="G63" s="21">
        <f>SUM(B63:F63)</f>
        <v>1200.1900000000003</v>
      </c>
      <c r="H63" s="22">
        <f t="shared" si="40"/>
        <v>91.540416666666687</v>
      </c>
      <c r="I63" s="21">
        <f>ROUND(G63+H63,2)</f>
        <v>1291.73</v>
      </c>
      <c r="J63" s="23">
        <f>ROUND(G63*33.663%,2)</f>
        <v>404.02</v>
      </c>
      <c r="K63" s="24">
        <f>I63+J63</f>
        <v>1695.75</v>
      </c>
      <c r="L63" s="25"/>
      <c r="M63" s="23">
        <v>23902.47</v>
      </c>
      <c r="N63" s="23">
        <v>119.52</v>
      </c>
      <c r="O63" s="23">
        <v>2422.16</v>
      </c>
      <c r="P63" s="26"/>
      <c r="Q63" s="27"/>
    </row>
    <row r="64" spans="1:17" ht="15" x14ac:dyDescent="0.2">
      <c r="A64" s="20" t="s">
        <v>4</v>
      </c>
      <c r="B64" s="21">
        <f t="shared" si="37"/>
        <v>1120.42</v>
      </c>
      <c r="C64" s="21">
        <f t="shared" si="37"/>
        <v>5.6</v>
      </c>
      <c r="D64" s="22">
        <f t="shared" si="38"/>
        <v>93.84</v>
      </c>
      <c r="E64" s="21">
        <f t="shared" si="39"/>
        <v>121.23</v>
      </c>
      <c r="F64" s="21">
        <f>33.61*$K$2</f>
        <v>16.805</v>
      </c>
      <c r="G64" s="21">
        <f>SUM(B64:F64)</f>
        <v>1357.895</v>
      </c>
      <c r="H64" s="22">
        <f>(G64-F64+284.08)/13.5-(G64-F64+284.08)*0.5%</f>
        <v>112.25711296296295</v>
      </c>
      <c r="I64" s="21">
        <f>ROUND(G64+H64,2)</f>
        <v>1470.15</v>
      </c>
      <c r="J64" s="23">
        <f>ROUND(G64*33.663%,2)</f>
        <v>457.11</v>
      </c>
      <c r="K64" s="24">
        <f>I64+J64</f>
        <v>1927.2600000000002</v>
      </c>
      <c r="L64" s="25"/>
      <c r="M64" s="23">
        <v>26890.05</v>
      </c>
      <c r="N64" s="23">
        <v>134.4</v>
      </c>
      <c r="O64" s="23">
        <v>2909.4</v>
      </c>
      <c r="P64" s="26"/>
      <c r="Q64" s="27"/>
    </row>
    <row r="66" spans="1:17" ht="15" x14ac:dyDescent="0.2">
      <c r="A66" s="1" t="s">
        <v>11</v>
      </c>
      <c r="B66" s="1" t="s">
        <v>12</v>
      </c>
      <c r="N66" s="28"/>
      <c r="O66" s="28"/>
      <c r="P66" s="29"/>
      <c r="Q66" s="27"/>
    </row>
  </sheetData>
  <mergeCells count="1">
    <mergeCell ref="A1:H1"/>
  </mergeCells>
  <printOptions horizontalCentered="1"/>
  <pageMargins left="0" right="0" top="0.98425196850393704" bottom="0.98425196850393704" header="0.51181102362204722" footer="0.51181102362204722"/>
  <pageSetup paperSize="9" scale="36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100% </vt:lpstr>
      <vt:lpstr>83,33%</vt:lpstr>
      <vt:lpstr>66,66%</vt:lpstr>
      <vt:lpstr>50%</vt:lpstr>
    </vt:vector>
  </TitlesOfParts>
  <Company>UNIV. DEGLI  DI  FIRENZE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DEGLI  DI  FIRENZE</dc:creator>
  <cp:lastModifiedBy>Rosangela Riva</cp:lastModifiedBy>
  <cp:lastPrinted>2018-07-18T13:34:46Z</cp:lastPrinted>
  <dcterms:created xsi:type="dcterms:W3CDTF">2003-05-21T09:14:45Z</dcterms:created>
  <dcterms:modified xsi:type="dcterms:W3CDTF">2023-01-31T13:45:29Z</dcterms:modified>
</cp:coreProperties>
</file>