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olmo.unifi.it\ASEF_DOCUMENTI_STIPENDI\DOCUMENTI STANZA 84_221\NT - NM-NM TECNOLOGO\TABELLE STIPENDIALI\TABELLE CCNL 2019_21 giuridico_economico\"/>
    </mc:Choice>
  </mc:AlternateContent>
  <xr:revisionPtr revIDLastSave="0" documentId="8_{207E5344-6517-4D91-A0C4-AA05ED6FFF24}" xr6:coauthVersionLast="47" xr6:coauthVersionMax="47" xr10:uidLastSave="{00000000-0000-0000-0000-000000000000}"/>
  <bookViews>
    <workbookView xWindow="-120" yWindow="-120" windowWidth="29040" windowHeight="15720" xr2:uid="{5752DC0A-2BF3-49B5-BC42-6E7CE319AD60}"/>
  </bookViews>
  <sheets>
    <sheet name="NT BU 100%" sheetId="1" r:id="rId1"/>
    <sheet name="NT BU 83,33%" sheetId="2" r:id="rId2"/>
    <sheet name="NT BU 66,66%" sheetId="3" r:id="rId3"/>
    <sheet name="NT BU 50%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4" l="1"/>
  <c r="C19" i="4"/>
  <c r="D19" i="4" s="1"/>
  <c r="B19" i="4"/>
  <c r="E18" i="4"/>
  <c r="C18" i="4"/>
  <c r="B18" i="4"/>
  <c r="M17" i="4"/>
  <c r="E17" i="4"/>
  <c r="C17" i="4"/>
  <c r="B17" i="4"/>
  <c r="D17" i="4" s="1"/>
  <c r="E16" i="4"/>
  <c r="C16" i="4"/>
  <c r="B16" i="4"/>
  <c r="E11" i="4"/>
  <c r="C11" i="4"/>
  <c r="B11" i="4"/>
  <c r="E10" i="4"/>
  <c r="C10" i="4"/>
  <c r="B10" i="4"/>
  <c r="D10" i="4" s="1"/>
  <c r="E9" i="4"/>
  <c r="C9" i="4"/>
  <c r="B9" i="4"/>
  <c r="E8" i="4"/>
  <c r="C8" i="4"/>
  <c r="B8" i="4"/>
  <c r="E7" i="4"/>
  <c r="C7" i="4"/>
  <c r="B7" i="4"/>
  <c r="E19" i="3"/>
  <c r="C19" i="3"/>
  <c r="B19" i="3"/>
  <c r="E18" i="3"/>
  <c r="C18" i="3"/>
  <c r="B18" i="3"/>
  <c r="M17" i="3"/>
  <c r="E17" i="3"/>
  <c r="C17" i="3"/>
  <c r="B17" i="3"/>
  <c r="D17" i="3" s="1"/>
  <c r="E16" i="3"/>
  <c r="C16" i="3"/>
  <c r="B16" i="3"/>
  <c r="E11" i="3"/>
  <c r="C11" i="3"/>
  <c r="B11" i="3"/>
  <c r="E10" i="3"/>
  <c r="C10" i="3"/>
  <c r="B10" i="3"/>
  <c r="D10" i="3" s="1"/>
  <c r="E9" i="3"/>
  <c r="C9" i="3"/>
  <c r="B9" i="3"/>
  <c r="E8" i="3"/>
  <c r="C8" i="3"/>
  <c r="B8" i="3"/>
  <c r="E7" i="3"/>
  <c r="C7" i="3"/>
  <c r="B7" i="3"/>
  <c r="E19" i="2"/>
  <c r="C19" i="2"/>
  <c r="B19" i="2"/>
  <c r="E18" i="2"/>
  <c r="C18" i="2"/>
  <c r="B18" i="2"/>
  <c r="M17" i="2"/>
  <c r="E17" i="2"/>
  <c r="C17" i="2"/>
  <c r="B17" i="2"/>
  <c r="D17" i="2" s="1"/>
  <c r="E16" i="2"/>
  <c r="C16" i="2"/>
  <c r="B16" i="2"/>
  <c r="E11" i="2"/>
  <c r="C11" i="2"/>
  <c r="B11" i="2"/>
  <c r="E10" i="2"/>
  <c r="C10" i="2"/>
  <c r="B10" i="2"/>
  <c r="D10" i="2" s="1"/>
  <c r="E9" i="2"/>
  <c r="C9" i="2"/>
  <c r="B9" i="2"/>
  <c r="D9" i="2" s="1"/>
  <c r="E8" i="2"/>
  <c r="C8" i="2"/>
  <c r="B8" i="2"/>
  <c r="E7" i="2"/>
  <c r="C7" i="2"/>
  <c r="D7" i="2" s="1"/>
  <c r="B7" i="2"/>
  <c r="G19" i="1"/>
  <c r="G18" i="1"/>
  <c r="G17" i="1"/>
  <c r="G16" i="1"/>
  <c r="G11" i="1"/>
  <c r="G10" i="1"/>
  <c r="G9" i="1"/>
  <c r="G8" i="1"/>
  <c r="G7" i="1"/>
  <c r="C7" i="1"/>
  <c r="B7" i="1"/>
  <c r="D7" i="1" s="1"/>
  <c r="E19" i="1"/>
  <c r="C19" i="1"/>
  <c r="B19" i="1"/>
  <c r="E18" i="1"/>
  <c r="C18" i="1"/>
  <c r="B18" i="1"/>
  <c r="M17" i="1"/>
  <c r="C17" i="1" s="1"/>
  <c r="E17" i="1"/>
  <c r="B17" i="1"/>
  <c r="E16" i="1"/>
  <c r="C16" i="1"/>
  <c r="B16" i="1"/>
  <c r="E11" i="1"/>
  <c r="C11" i="1"/>
  <c r="B11" i="1"/>
  <c r="E10" i="1"/>
  <c r="C10" i="1"/>
  <c r="B10" i="1"/>
  <c r="E9" i="1"/>
  <c r="C9" i="1"/>
  <c r="B9" i="1"/>
  <c r="E8" i="1"/>
  <c r="C8" i="1"/>
  <c r="B8" i="1"/>
  <c r="E7" i="1"/>
  <c r="F11" i="4" l="1"/>
  <c r="I11" i="4" s="1"/>
  <c r="D9" i="4"/>
  <c r="F9" i="4" s="1"/>
  <c r="D11" i="4"/>
  <c r="F8" i="4"/>
  <c r="F18" i="4"/>
  <c r="F19" i="4"/>
  <c r="D8" i="4"/>
  <c r="D7" i="4"/>
  <c r="F7" i="4" s="1"/>
  <c r="D16" i="4"/>
  <c r="F16" i="4" s="1"/>
  <c r="D18" i="4"/>
  <c r="I8" i="4"/>
  <c r="I18" i="4"/>
  <c r="I19" i="4"/>
  <c r="G19" i="4"/>
  <c r="H19" i="4" s="1"/>
  <c r="J19" i="4" s="1"/>
  <c r="G11" i="4"/>
  <c r="H11" i="4" s="1"/>
  <c r="F17" i="4"/>
  <c r="F10" i="4"/>
  <c r="D11" i="3"/>
  <c r="F11" i="3" s="1"/>
  <c r="D7" i="3"/>
  <c r="F7" i="3" s="1"/>
  <c r="D18" i="3"/>
  <c r="F18" i="3" s="1"/>
  <c r="F16" i="3"/>
  <c r="D8" i="3"/>
  <c r="F8" i="3" s="1"/>
  <c r="F10" i="3"/>
  <c r="D16" i="3"/>
  <c r="D19" i="3"/>
  <c r="F19" i="3" s="1"/>
  <c r="F17" i="3"/>
  <c r="D9" i="3"/>
  <c r="F9" i="3" s="1"/>
  <c r="F11" i="2"/>
  <c r="H11" i="2" s="1"/>
  <c r="F7" i="2"/>
  <c r="G7" i="2" s="1"/>
  <c r="H7" i="2" s="1"/>
  <c r="D11" i="2"/>
  <c r="F10" i="2"/>
  <c r="D18" i="2"/>
  <c r="F18" i="2" s="1"/>
  <c r="I10" i="2"/>
  <c r="G11" i="2"/>
  <c r="D8" i="2"/>
  <c r="F8" i="2" s="1"/>
  <c r="D16" i="2"/>
  <c r="F16" i="2" s="1"/>
  <c r="D19" i="2"/>
  <c r="F19" i="2" s="1"/>
  <c r="F9" i="2"/>
  <c r="F17" i="2"/>
  <c r="D10" i="1"/>
  <c r="F10" i="1" s="1"/>
  <c r="D19" i="1"/>
  <c r="F19" i="1" s="1"/>
  <c r="H19" i="1" s="1"/>
  <c r="F7" i="1"/>
  <c r="D18" i="1"/>
  <c r="F18" i="1" s="1"/>
  <c r="D11" i="1"/>
  <c r="F11" i="1" s="1"/>
  <c r="D17" i="1"/>
  <c r="F17" i="1" s="1"/>
  <c r="D9" i="1"/>
  <c r="F9" i="1" s="1"/>
  <c r="D16" i="1"/>
  <c r="F16" i="1" s="1"/>
  <c r="D8" i="1"/>
  <c r="F8" i="1" s="1"/>
  <c r="G7" i="4" l="1"/>
  <c r="H7" i="4" s="1"/>
  <c r="J7" i="4" s="1"/>
  <c r="I7" i="4"/>
  <c r="H8" i="4"/>
  <c r="J8" i="4" s="1"/>
  <c r="J11" i="4"/>
  <c r="G18" i="4"/>
  <c r="H18" i="4" s="1"/>
  <c r="J18" i="4" s="1"/>
  <c r="G8" i="4"/>
  <c r="I16" i="4"/>
  <c r="G16" i="4"/>
  <c r="H16" i="4" s="1"/>
  <c r="J16" i="4" s="1"/>
  <c r="H10" i="4"/>
  <c r="J10" i="4" s="1"/>
  <c r="I10" i="4"/>
  <c r="G10" i="4"/>
  <c r="I9" i="4"/>
  <c r="H9" i="4"/>
  <c r="J9" i="4" s="1"/>
  <c r="G9" i="4"/>
  <c r="I17" i="4"/>
  <c r="G17" i="4"/>
  <c r="H17" i="4" s="1"/>
  <c r="J17" i="4" s="1"/>
  <c r="G7" i="3"/>
  <c r="H7" i="3" s="1"/>
  <c r="I7" i="3"/>
  <c r="I11" i="3"/>
  <c r="G11" i="3"/>
  <c r="H11" i="3"/>
  <c r="J11" i="3" s="1"/>
  <c r="I18" i="3"/>
  <c r="G18" i="3"/>
  <c r="H18" i="3" s="1"/>
  <c r="I19" i="3"/>
  <c r="G19" i="3"/>
  <c r="H19" i="3" s="1"/>
  <c r="J19" i="3" s="1"/>
  <c r="I16" i="3"/>
  <c r="G16" i="3"/>
  <c r="H16" i="3"/>
  <c r="H10" i="3"/>
  <c r="I10" i="3"/>
  <c r="G10" i="3"/>
  <c r="I9" i="3"/>
  <c r="H9" i="3"/>
  <c r="J9" i="3" s="1"/>
  <c r="G9" i="3"/>
  <c r="I8" i="3"/>
  <c r="G8" i="3"/>
  <c r="H8" i="3" s="1"/>
  <c r="J8" i="3" s="1"/>
  <c r="I17" i="3"/>
  <c r="G17" i="3"/>
  <c r="H17" i="3" s="1"/>
  <c r="J7" i="2"/>
  <c r="G18" i="2"/>
  <c r="H18" i="2" s="1"/>
  <c r="I18" i="2"/>
  <c r="J11" i="2"/>
  <c r="H10" i="2"/>
  <c r="J10" i="2" s="1"/>
  <c r="I11" i="2"/>
  <c r="G10" i="2"/>
  <c r="I7" i="2"/>
  <c r="I8" i="2"/>
  <c r="G8" i="2"/>
  <c r="H8" i="2" s="1"/>
  <c r="I19" i="2"/>
  <c r="G19" i="2"/>
  <c r="H19" i="2" s="1"/>
  <c r="J19" i="2" s="1"/>
  <c r="I16" i="2"/>
  <c r="G16" i="2"/>
  <c r="H16" i="2" s="1"/>
  <c r="J16" i="2" s="1"/>
  <c r="I17" i="2"/>
  <c r="G17" i="2"/>
  <c r="H17" i="2" s="1"/>
  <c r="J17" i="2" s="1"/>
  <c r="I9" i="2"/>
  <c r="G9" i="2"/>
  <c r="H9" i="2" s="1"/>
  <c r="J9" i="2" s="1"/>
  <c r="I10" i="1"/>
  <c r="J10" i="1" s="1"/>
  <c r="H10" i="1"/>
  <c r="I17" i="1"/>
  <c r="H17" i="1"/>
  <c r="H16" i="1"/>
  <c r="I16" i="1"/>
  <c r="I19" i="1"/>
  <c r="J19" i="1" s="1"/>
  <c r="H18" i="1"/>
  <c r="I18" i="1"/>
  <c r="H11" i="1"/>
  <c r="I11" i="1"/>
  <c r="I8" i="1"/>
  <c r="H8" i="1"/>
  <c r="H9" i="1"/>
  <c r="I9" i="1"/>
  <c r="H7" i="1"/>
  <c r="I7" i="1"/>
  <c r="J7" i="3" l="1"/>
  <c r="J17" i="3"/>
  <c r="J18" i="3"/>
  <c r="J10" i="3"/>
  <c r="J16" i="3"/>
  <c r="J8" i="2"/>
  <c r="J18" i="2"/>
  <c r="J16" i="1"/>
  <c r="J18" i="1"/>
  <c r="J9" i="1"/>
  <c r="J8" i="1"/>
  <c r="J7" i="1"/>
  <c r="J11" i="1"/>
  <c r="J17" i="1"/>
</calcChain>
</file>

<file path=xl/sharedStrings.xml><?xml version="1.0" encoding="utf-8"?>
<sst xmlns="http://schemas.openxmlformats.org/spreadsheetml/2006/main" count="164" uniqueCount="29">
  <si>
    <t>TABELLE STIPENDI MENSILI  PERSONALE A TEMPO DETERMINATO</t>
  </si>
  <si>
    <t>Inq</t>
  </si>
  <si>
    <t>stip. base con IIS conglobata</t>
  </si>
  <si>
    <t>IVC</t>
  </si>
  <si>
    <t>13 ma</t>
  </si>
  <si>
    <t>indenn. ateneo</t>
  </si>
  <si>
    <t>totale</t>
  </si>
  <si>
    <t>tfr</t>
  </si>
  <si>
    <t>tot.lordo senza oneri</t>
  </si>
  <si>
    <t>oneri *</t>
  </si>
  <si>
    <t>costo mensile</t>
  </si>
  <si>
    <t>Valore annuo tabellare</t>
  </si>
  <si>
    <t>Indennità di Ateneo</t>
  </si>
  <si>
    <t>CCNL 2019/2021 siglato il 18/01/2024 valido dal 01/01/2024 al 30/04/2024</t>
  </si>
  <si>
    <t>IVC per 7,7</t>
  </si>
  <si>
    <t>B 1</t>
  </si>
  <si>
    <t>B 3</t>
  </si>
  <si>
    <t>C 1</t>
  </si>
  <si>
    <t>D 1</t>
  </si>
  <si>
    <t>EP1</t>
  </si>
  <si>
    <t>CCNL 2019/2021 siglato il 18/01/2024 valido dal 01/05/2024</t>
  </si>
  <si>
    <t>Area</t>
  </si>
  <si>
    <t>Operatori</t>
  </si>
  <si>
    <t>Collaboratori</t>
  </si>
  <si>
    <t>Funzionari</t>
  </si>
  <si>
    <t>Elevate Professionalità</t>
  </si>
  <si>
    <t>*</t>
  </si>
  <si>
    <t>oneri= inps 25,07% + enpdep 0,093% + irap 8,50%</t>
  </si>
  <si>
    <t xml:space="preserve">   COSTI PER PERSONALE su fondi BILANCIO INPS (inferiori all'anno)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</si>
</sst>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.00_-;\-* #,##0.00_-;_-* &quot;-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b/>
      <i/>
      <sz val="10"/>
      <name val="Verdana"/>
      <family val="2"/>
    </font>
    <font>
      <b/>
      <sz val="10"/>
      <color indexed="10"/>
      <name val="Verdana"/>
      <family val="2"/>
    </font>
    <font>
      <b/>
      <sz val="12"/>
      <color indexed="10"/>
      <name val="Verdana"/>
      <family val="2"/>
    </font>
    <font>
      <sz val="12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1" fontId="2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10" fontId="7" fillId="0" borderId="0" xfId="1" applyNumberFormat="1" applyFont="1" applyAlignment="1">
      <alignment horizontal="left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 wrapText="1"/>
    </xf>
    <xf numFmtId="41" fontId="4" fillId="0" borderId="0" xfId="3" applyFont="1" applyAlignment="1">
      <alignment vertical="center"/>
    </xf>
    <xf numFmtId="0" fontId="4" fillId="0" borderId="1" xfId="1" applyFont="1" applyBorder="1" applyAlignment="1">
      <alignment vertical="center"/>
    </xf>
    <xf numFmtId="164" fontId="4" fillId="0" borderId="1" xfId="3" applyNumberFormat="1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164" fontId="5" fillId="0" borderId="1" xfId="1" applyNumberFormat="1" applyFont="1" applyBorder="1" applyAlignment="1">
      <alignment vertical="center"/>
    </xf>
    <xf numFmtId="164" fontId="5" fillId="0" borderId="0" xfId="1" applyNumberFormat="1" applyFont="1" applyAlignment="1">
      <alignment vertical="center"/>
    </xf>
    <xf numFmtId="164" fontId="10" fillId="0" borderId="0" xfId="3" applyNumberFormat="1" applyFont="1" applyBorder="1" applyAlignment="1">
      <alignment vertical="center"/>
    </xf>
    <xf numFmtId="0" fontId="11" fillId="0" borderId="0" xfId="1" applyFont="1" applyAlignment="1">
      <alignment vertical="center"/>
    </xf>
    <xf numFmtId="164" fontId="4" fillId="0" borderId="0" xfId="3" applyNumberFormat="1" applyFont="1" applyBorder="1" applyAlignment="1">
      <alignment vertical="center"/>
    </xf>
    <xf numFmtId="164" fontId="4" fillId="0" borderId="0" xfId="1" applyNumberFormat="1" applyFont="1" applyAlignment="1">
      <alignment vertical="center"/>
    </xf>
    <xf numFmtId="1" fontId="4" fillId="0" borderId="0" xfId="1" applyNumberFormat="1" applyFont="1" applyAlignment="1">
      <alignment vertical="center"/>
    </xf>
    <xf numFmtId="41" fontId="11" fillId="0" borderId="0" xfId="3" applyFont="1" applyAlignment="1">
      <alignment vertical="center"/>
    </xf>
    <xf numFmtId="0" fontId="4" fillId="0" borderId="0" xfId="1" applyFont="1" applyAlignment="1">
      <alignment horizontal="right" vertical="center"/>
    </xf>
    <xf numFmtId="10" fontId="5" fillId="0" borderId="1" xfId="1" applyNumberFormat="1" applyFont="1" applyBorder="1" applyAlignment="1">
      <alignment horizontal="right"/>
    </xf>
    <xf numFmtId="0" fontId="3" fillId="0" borderId="0" xfId="1" applyFont="1" applyAlignment="1">
      <alignment vertical="center"/>
    </xf>
  </cellXfs>
  <cellStyles count="4">
    <cellStyle name="Migliaia [0] 2" xfId="3" xr:uid="{096BC597-4F7D-4A1F-A1AF-E55502D49192}"/>
    <cellStyle name="Normale" xfId="0" builtinId="0"/>
    <cellStyle name="Normale 2" xfId="1" xr:uid="{A228F18D-B6B3-4DCE-82ED-7BAA6D128178}"/>
    <cellStyle name="Normale 3" xfId="2" xr:uid="{D0C9E64B-B8F8-4FB4-A1EE-E156489764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6C69B-9575-41B9-A534-0CA4CB982CBE}">
  <sheetPr>
    <pageSetUpPr fitToPage="1"/>
  </sheetPr>
  <dimension ref="A1:P21"/>
  <sheetViews>
    <sheetView tabSelected="1" view="pageBreakPreview" zoomScaleSheetLayoutView="100" workbookViewId="0">
      <selection activeCell="I30" sqref="I30"/>
    </sheetView>
  </sheetViews>
  <sheetFormatPr defaultColWidth="12.28515625" defaultRowHeight="12.75" x14ac:dyDescent="0.25"/>
  <cols>
    <col min="1" max="1" width="22.7109375" style="2" bestFit="1" customWidth="1"/>
    <col min="2" max="2" width="13.7109375" style="2" customWidth="1"/>
    <col min="3" max="4" width="9.7109375" style="2" bestFit="1" customWidth="1"/>
    <col min="5" max="5" width="14.28515625" style="2" customWidth="1"/>
    <col min="6" max="6" width="14.85546875" style="2" customWidth="1"/>
    <col min="7" max="7" width="14.7109375" style="2" customWidth="1"/>
    <col min="8" max="9" width="12.28515625" style="2" customWidth="1"/>
    <col min="10" max="10" width="14.42578125" style="2" customWidth="1"/>
    <col min="11" max="11" width="13.28515625" style="2" customWidth="1"/>
    <col min="12" max="12" width="13.85546875" style="2" customWidth="1"/>
    <col min="13" max="13" width="9.42578125" style="2" customWidth="1"/>
    <col min="14" max="14" width="11.28515625" style="2" customWidth="1"/>
    <col min="15" max="15" width="16.42578125" style="2" bestFit="1" customWidth="1"/>
    <col min="16" max="16384" width="12.28515625" style="2"/>
  </cols>
  <sheetData>
    <row r="1" spans="1:16" ht="14.25" x14ac:dyDescent="0.25">
      <c r="A1" s="29" t="s">
        <v>28</v>
      </c>
      <c r="B1" s="29"/>
      <c r="C1" s="29"/>
      <c r="D1" s="29"/>
      <c r="E1" s="29"/>
      <c r="F1" s="29"/>
      <c r="G1" s="29"/>
      <c r="J1" s="3"/>
      <c r="K1" s="3"/>
      <c r="L1" s="4"/>
    </row>
    <row r="2" spans="1:16" ht="15" x14ac:dyDescent="0.2">
      <c r="A2" s="5"/>
      <c r="B2" s="1" t="s">
        <v>0</v>
      </c>
      <c r="C2" s="1"/>
      <c r="D2" s="1"/>
      <c r="E2" s="1"/>
      <c r="F2" s="1"/>
      <c r="G2" s="1"/>
      <c r="H2" s="4"/>
      <c r="I2" s="4"/>
      <c r="J2" s="28">
        <v>1</v>
      </c>
      <c r="K2" s="6"/>
      <c r="L2" s="4"/>
      <c r="M2" s="4"/>
      <c r="N2" s="4"/>
    </row>
    <row r="3" spans="1:16" ht="15" x14ac:dyDescent="0.25">
      <c r="B3" s="23"/>
      <c r="C3" s="23"/>
      <c r="D3" s="23"/>
      <c r="E3" s="23"/>
      <c r="F3" s="23"/>
      <c r="G3" s="23"/>
      <c r="H3" s="23"/>
      <c r="I3" s="24"/>
      <c r="J3" s="20"/>
      <c r="K3" s="20"/>
      <c r="L3" s="24"/>
      <c r="M3" s="24"/>
      <c r="N3" s="24"/>
      <c r="O3" s="21"/>
      <c r="P3" s="22"/>
    </row>
    <row r="4" spans="1:16" ht="29.25" customHeight="1" x14ac:dyDescent="0.25">
      <c r="B4" s="4"/>
      <c r="C4" s="4"/>
      <c r="D4" s="4"/>
      <c r="F4" s="7"/>
      <c r="G4" s="4"/>
      <c r="H4" s="4"/>
      <c r="J4" s="8" t="s">
        <v>13</v>
      </c>
      <c r="K4" s="20"/>
      <c r="L4" s="3"/>
      <c r="M4" s="4"/>
      <c r="N4" s="4"/>
      <c r="O4" s="4"/>
    </row>
    <row r="5" spans="1:16" ht="38.25" x14ac:dyDescent="0.25">
      <c r="A5" s="9" t="s">
        <v>1</v>
      </c>
      <c r="B5" s="10" t="s">
        <v>2</v>
      </c>
      <c r="C5" s="10" t="s">
        <v>14</v>
      </c>
      <c r="D5" s="9" t="s">
        <v>4</v>
      </c>
      <c r="E5" s="10" t="s">
        <v>5</v>
      </c>
      <c r="F5" s="9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20"/>
      <c r="L5" s="11" t="s">
        <v>11</v>
      </c>
      <c r="M5" s="12" t="s">
        <v>3</v>
      </c>
      <c r="N5" s="11" t="s">
        <v>12</v>
      </c>
      <c r="O5" s="13"/>
    </row>
    <row r="6" spans="1:16" ht="9.75" customHeight="1" x14ac:dyDescent="0.25">
      <c r="B6" s="14"/>
      <c r="C6" s="14"/>
      <c r="D6" s="14"/>
      <c r="E6" s="14"/>
      <c r="F6" s="14"/>
      <c r="G6" s="14"/>
      <c r="H6" s="14"/>
      <c r="I6" s="14"/>
      <c r="J6" s="14"/>
      <c r="K6" s="20"/>
      <c r="P6" s="15"/>
    </row>
    <row r="7" spans="1:16" ht="15" x14ac:dyDescent="0.25">
      <c r="A7" s="12" t="s">
        <v>15</v>
      </c>
      <c r="B7" s="17">
        <f>ROUND(L7/12*$J$2,2)</f>
        <v>1506.23</v>
      </c>
      <c r="C7" s="17">
        <f>ROUND((M7*7.7)/12*$J$2,2)</f>
        <v>57.98</v>
      </c>
      <c r="D7" s="17">
        <f>ROUND((B7+C7)/12,2)</f>
        <v>130.35</v>
      </c>
      <c r="E7" s="17">
        <f>ROUND(N7/12*$J$2,2)</f>
        <v>128.85</v>
      </c>
      <c r="F7" s="17">
        <f>SUM(B7:E7)</f>
        <v>1823.4099999999999</v>
      </c>
      <c r="G7" s="17">
        <f>(F7+140)/13.5-(F7+140)*0.5%</f>
        <v>135.62072777777777</v>
      </c>
      <c r="H7" s="17">
        <f>ROUND(F7+G7,2)</f>
        <v>1959.03</v>
      </c>
      <c r="I7" s="18">
        <f>ROUND(F7*33.663%,2)</f>
        <v>613.80999999999995</v>
      </c>
      <c r="J7" s="19">
        <f>H7+I7</f>
        <v>2572.84</v>
      </c>
      <c r="K7" s="20"/>
      <c r="L7" s="18">
        <v>18074.78</v>
      </c>
      <c r="M7" s="18">
        <v>90.36</v>
      </c>
      <c r="N7" s="18">
        <v>1546.16</v>
      </c>
      <c r="O7" s="21"/>
      <c r="P7" s="22"/>
    </row>
    <row r="8" spans="1:16" ht="15" x14ac:dyDescent="0.25">
      <c r="A8" s="12" t="s">
        <v>16</v>
      </c>
      <c r="B8" s="17">
        <f>ROUND(L8/12*$J$2,2)</f>
        <v>1663.96</v>
      </c>
      <c r="C8" s="17">
        <f t="shared" ref="C8:C11" si="0">ROUND((M8*7.7)/12*$J$2,2)</f>
        <v>64.06</v>
      </c>
      <c r="D8" s="17">
        <f>ROUND((B8+C8)/12,2)</f>
        <v>144</v>
      </c>
      <c r="E8" s="17">
        <f>ROUND(N8/12*$J$2,2)</f>
        <v>128.85</v>
      </c>
      <c r="F8" s="17">
        <f>SUM(B8:E8)</f>
        <v>2000.87</v>
      </c>
      <c r="G8" s="17">
        <f>(F8+140)/13.5-(F8+140)*0.5%</f>
        <v>147.87861296296296</v>
      </c>
      <c r="H8" s="17">
        <f>ROUND(F8+G8,2)</f>
        <v>2148.75</v>
      </c>
      <c r="I8" s="18">
        <f>ROUND(F8*33.663%,2)</f>
        <v>673.55</v>
      </c>
      <c r="J8" s="19">
        <f>H8+I8</f>
        <v>2822.3</v>
      </c>
      <c r="K8" s="20"/>
      <c r="L8" s="18">
        <v>19967.47</v>
      </c>
      <c r="M8" s="18">
        <v>99.84</v>
      </c>
      <c r="N8" s="18">
        <v>1546.16</v>
      </c>
      <c r="O8" s="21"/>
      <c r="P8" s="22"/>
    </row>
    <row r="9" spans="1:16" ht="15" x14ac:dyDescent="0.25">
      <c r="A9" s="12" t="s">
        <v>17</v>
      </c>
      <c r="B9" s="17">
        <f>ROUND(L9/12*$J$2,2)</f>
        <v>1713.88</v>
      </c>
      <c r="C9" s="17">
        <f t="shared" si="0"/>
        <v>65.989999999999995</v>
      </c>
      <c r="D9" s="17">
        <f>ROUND((B9+C9)/12,2)</f>
        <v>148.32</v>
      </c>
      <c r="E9" s="17">
        <f>ROUND(N9/12*$J$2,2)</f>
        <v>171.16</v>
      </c>
      <c r="F9" s="17">
        <f>SUM(B9:E9)</f>
        <v>2099.35</v>
      </c>
      <c r="G9" s="17">
        <f>(F9+140)/13.5-(F9+140)*0.5%</f>
        <v>154.68102777777776</v>
      </c>
      <c r="H9" s="17">
        <f>ROUND(F9+G9,2)</f>
        <v>2254.0300000000002</v>
      </c>
      <c r="I9" s="18">
        <f>ROUND(F9*33.663%,2)</f>
        <v>706.7</v>
      </c>
      <c r="J9" s="19">
        <f>H9+I9</f>
        <v>2960.7300000000005</v>
      </c>
      <c r="K9" s="20"/>
      <c r="L9" s="18">
        <v>20566.599999999999</v>
      </c>
      <c r="M9" s="18">
        <v>102.84</v>
      </c>
      <c r="N9" s="18">
        <v>2053.9700000000003</v>
      </c>
      <c r="O9" s="21"/>
      <c r="P9" s="22"/>
    </row>
    <row r="10" spans="1:16" ht="15" x14ac:dyDescent="0.25">
      <c r="A10" s="12" t="s">
        <v>18</v>
      </c>
      <c r="B10" s="17">
        <f>ROUND(L10/12*$J$2,2)</f>
        <v>1991.87</v>
      </c>
      <c r="C10" s="17">
        <f t="shared" si="0"/>
        <v>76.69</v>
      </c>
      <c r="D10" s="17">
        <f>ROUND((B10+C10)/12,2)</f>
        <v>172.38</v>
      </c>
      <c r="E10" s="17">
        <f>ROUND(N10/12*$J$2,2)</f>
        <v>236.85</v>
      </c>
      <c r="F10" s="17">
        <f>SUM(B10:E10)</f>
        <v>2477.79</v>
      </c>
      <c r="G10" s="17">
        <f>(F10+140)/13.5-(F10+140)*0.5%</f>
        <v>180.82142037037036</v>
      </c>
      <c r="H10" s="17">
        <f>ROUND(F10+G10,2)</f>
        <v>2658.61</v>
      </c>
      <c r="I10" s="18">
        <f>ROUND(F10*33.663%,2)</f>
        <v>834.1</v>
      </c>
      <c r="J10" s="19">
        <f>H10+I10</f>
        <v>3492.71</v>
      </c>
      <c r="K10" s="20"/>
      <c r="L10" s="18">
        <v>23902.47</v>
      </c>
      <c r="M10" s="18">
        <v>119.52</v>
      </c>
      <c r="N10" s="18">
        <v>2842.16</v>
      </c>
      <c r="O10" s="21"/>
      <c r="P10" s="22"/>
    </row>
    <row r="11" spans="1:16" ht="15" x14ac:dyDescent="0.25">
      <c r="A11" s="12" t="s">
        <v>19</v>
      </c>
      <c r="B11" s="17">
        <f>ROUND(L11/12*$J$2,2)</f>
        <v>2240.84</v>
      </c>
      <c r="C11" s="17">
        <f t="shared" si="0"/>
        <v>86.24</v>
      </c>
      <c r="D11" s="17">
        <f>ROUND((B11+C11)/12,2)</f>
        <v>193.92</v>
      </c>
      <c r="E11" s="17">
        <f>ROUND(N11/12*$J$2,2)</f>
        <v>279.95</v>
      </c>
      <c r="F11" s="17">
        <f>SUM(B11:E11)</f>
        <v>2800.95</v>
      </c>
      <c r="G11" s="17">
        <f>(F11+284.08)/13.5-(F11+284.08)*0.5%</f>
        <v>213.09559074074073</v>
      </c>
      <c r="H11" s="17">
        <f>ROUND(F11+G11,2)</f>
        <v>3014.05</v>
      </c>
      <c r="I11" s="18">
        <f>ROUND(F11*33.663%,2)</f>
        <v>942.88</v>
      </c>
      <c r="J11" s="19">
        <f>H11+I11</f>
        <v>3956.9300000000003</v>
      </c>
      <c r="K11" s="20"/>
      <c r="L11" s="18">
        <v>26890.05</v>
      </c>
      <c r="M11" s="18">
        <v>134.4</v>
      </c>
      <c r="N11" s="18">
        <v>3359.4</v>
      </c>
      <c r="O11" s="21"/>
      <c r="P11" s="22"/>
    </row>
    <row r="12" spans="1:16" ht="15" x14ac:dyDescent="0.25">
      <c r="B12" s="23"/>
      <c r="C12" s="23"/>
      <c r="D12" s="23"/>
      <c r="E12" s="23"/>
      <c r="F12" s="23"/>
      <c r="G12" s="23"/>
      <c r="H12" s="23"/>
      <c r="I12" s="24"/>
      <c r="J12" s="20"/>
      <c r="K12" s="20"/>
      <c r="L12" s="24"/>
      <c r="M12" s="24"/>
      <c r="N12" s="24"/>
      <c r="O12" s="21"/>
      <c r="P12" s="22"/>
    </row>
    <row r="13" spans="1:16" ht="29.25" customHeight="1" x14ac:dyDescent="0.25">
      <c r="B13" s="4"/>
      <c r="C13" s="4"/>
      <c r="D13" s="4"/>
      <c r="F13" s="7"/>
      <c r="G13" s="4"/>
      <c r="H13" s="4"/>
      <c r="J13" s="8" t="s">
        <v>20</v>
      </c>
      <c r="K13" s="20"/>
      <c r="L13" s="3"/>
      <c r="M13" s="4"/>
      <c r="N13" s="4"/>
      <c r="O13" s="4"/>
    </row>
    <row r="14" spans="1:16" ht="38.25" x14ac:dyDescent="0.25">
      <c r="A14" s="9" t="s">
        <v>21</v>
      </c>
      <c r="B14" s="10" t="s">
        <v>2</v>
      </c>
      <c r="C14" s="10" t="s">
        <v>14</v>
      </c>
      <c r="D14" s="9" t="s">
        <v>4</v>
      </c>
      <c r="E14" s="10" t="s">
        <v>5</v>
      </c>
      <c r="F14" s="9" t="s">
        <v>6</v>
      </c>
      <c r="G14" s="10" t="s">
        <v>7</v>
      </c>
      <c r="H14" s="10" t="s">
        <v>8</v>
      </c>
      <c r="I14" s="10" t="s">
        <v>9</v>
      </c>
      <c r="J14" s="10" t="s">
        <v>10</v>
      </c>
      <c r="K14" s="20"/>
      <c r="L14" s="11" t="s">
        <v>11</v>
      </c>
      <c r="M14" s="12" t="s">
        <v>3</v>
      </c>
      <c r="N14" s="11" t="s">
        <v>12</v>
      </c>
      <c r="O14" s="13"/>
    </row>
    <row r="15" spans="1:16" ht="9.75" customHeight="1" x14ac:dyDescent="0.25">
      <c r="B15" s="14"/>
      <c r="C15" s="14"/>
      <c r="D15" s="14"/>
      <c r="E15" s="14"/>
      <c r="F15" s="14"/>
      <c r="G15" s="14"/>
      <c r="H15" s="14"/>
      <c r="I15" s="14"/>
      <c r="J15" s="14"/>
      <c r="K15" s="20"/>
      <c r="P15" s="15"/>
    </row>
    <row r="16" spans="1:16" ht="15" x14ac:dyDescent="0.25">
      <c r="A16" s="16" t="s">
        <v>22</v>
      </c>
      <c r="B16" s="17">
        <f>ROUND(L16/12*$J$2,2)</f>
        <v>1663.96</v>
      </c>
      <c r="C16" s="17">
        <f>ROUND((M16*7.7)/12*$J$2,2)</f>
        <v>64.06</v>
      </c>
      <c r="D16" s="17">
        <f>ROUND((B16+C16)/12,2)</f>
        <v>144</v>
      </c>
      <c r="E16" s="17">
        <f>ROUND(N16/12*$J$2,2)</f>
        <v>128.85</v>
      </c>
      <c r="F16" s="17">
        <f>SUM(B16:E16)</f>
        <v>2000.87</v>
      </c>
      <c r="G16" s="17">
        <f>(F16+140)/13.5-(F16+140)*0.5%</f>
        <v>147.87861296296296</v>
      </c>
      <c r="H16" s="17">
        <f>ROUND(F16+G16,2)</f>
        <v>2148.75</v>
      </c>
      <c r="I16" s="18">
        <f>ROUND(F16*33.663%,2)</f>
        <v>673.55</v>
      </c>
      <c r="J16" s="19">
        <f>H16+I16</f>
        <v>2822.3</v>
      </c>
      <c r="K16" s="20"/>
      <c r="L16" s="18">
        <v>19967.47</v>
      </c>
      <c r="M16" s="18">
        <v>99.84</v>
      </c>
      <c r="N16" s="18">
        <v>1546.16</v>
      </c>
      <c r="O16" s="21"/>
      <c r="P16" s="22"/>
    </row>
    <row r="17" spans="1:16" ht="15" x14ac:dyDescent="0.25">
      <c r="A17" s="16" t="s">
        <v>23</v>
      </c>
      <c r="B17" s="17">
        <f>ROUND(L17/12*$J$2,2)</f>
        <v>1746.05</v>
      </c>
      <c r="C17" s="17">
        <f t="shared" ref="C17:C19" si="1">ROUND((M17*7.7)/12*$J$2,2)</f>
        <v>67.22</v>
      </c>
      <c r="D17" s="17">
        <f>ROUND((B17+C17)/12,2)</f>
        <v>151.11000000000001</v>
      </c>
      <c r="E17" s="17">
        <f>ROUND(N17/12*$J$2,2)</f>
        <v>171.16</v>
      </c>
      <c r="F17" s="17">
        <f>SUM(B17:E17)</f>
        <v>2135.54</v>
      </c>
      <c r="G17" s="17">
        <f>(F17+140)/13.5-(F17+140)*0.5%</f>
        <v>157.18081851851852</v>
      </c>
      <c r="H17" s="17">
        <f>ROUND(F17+G17,2)</f>
        <v>2292.7199999999998</v>
      </c>
      <c r="I17" s="18">
        <f>ROUND(F17*33.663%,2)</f>
        <v>718.89</v>
      </c>
      <c r="J17" s="19">
        <f>H17+I17</f>
        <v>3011.6099999999997</v>
      </c>
      <c r="K17" s="20"/>
      <c r="L17" s="18">
        <v>20952.599999999999</v>
      </c>
      <c r="M17" s="18">
        <f>8.73*12</f>
        <v>104.76</v>
      </c>
      <c r="N17" s="18">
        <v>2053.9700000000003</v>
      </c>
      <c r="O17" s="21"/>
      <c r="P17" s="22"/>
    </row>
    <row r="18" spans="1:16" ht="15" x14ac:dyDescent="0.25">
      <c r="A18" s="16" t="s">
        <v>24</v>
      </c>
      <c r="B18" s="17">
        <f>ROUND(L18/12*$J$2,2)</f>
        <v>1991.87</v>
      </c>
      <c r="C18" s="17">
        <f t="shared" si="1"/>
        <v>76.69</v>
      </c>
      <c r="D18" s="17">
        <f>ROUND((B18+C18)/12,2)</f>
        <v>172.38</v>
      </c>
      <c r="E18" s="17">
        <f>ROUND(N18/12*$J$2,2)</f>
        <v>236.85</v>
      </c>
      <c r="F18" s="17">
        <f>SUM(B18:E18)</f>
        <v>2477.79</v>
      </c>
      <c r="G18" s="17">
        <f>(F18+140)/13.5-(F18+140)*0.5%</f>
        <v>180.82142037037036</v>
      </c>
      <c r="H18" s="17">
        <f>ROUND(F18+G18,2)</f>
        <v>2658.61</v>
      </c>
      <c r="I18" s="18">
        <f>ROUND(F18*33.663%,2)</f>
        <v>834.1</v>
      </c>
      <c r="J18" s="19">
        <f>H18+I18</f>
        <v>3492.71</v>
      </c>
      <c r="K18" s="20"/>
      <c r="L18" s="18">
        <v>23902.47</v>
      </c>
      <c r="M18" s="18">
        <v>119.52</v>
      </c>
      <c r="N18" s="18">
        <v>2842.16</v>
      </c>
      <c r="O18" s="21"/>
      <c r="P18" s="22"/>
    </row>
    <row r="19" spans="1:16" ht="15" x14ac:dyDescent="0.25">
      <c r="A19" s="16" t="s">
        <v>25</v>
      </c>
      <c r="B19" s="17">
        <f>ROUND(L19/12*$J$2,2)</f>
        <v>2240.84</v>
      </c>
      <c r="C19" s="17">
        <f t="shared" si="1"/>
        <v>86.24</v>
      </c>
      <c r="D19" s="17">
        <f>ROUND((B19+C19)/12,2)</f>
        <v>193.92</v>
      </c>
      <c r="E19" s="17">
        <f>ROUND(N19/12*$J$2,2)</f>
        <v>279.95</v>
      </c>
      <c r="F19" s="17">
        <f>SUM(B19:E19)</f>
        <v>2800.95</v>
      </c>
      <c r="G19" s="17">
        <f>(F19+284.08)/13.5-(F19+284.08)*0.5%</f>
        <v>213.09559074074073</v>
      </c>
      <c r="H19" s="17">
        <f>ROUND(F19+G19,2)</f>
        <v>3014.05</v>
      </c>
      <c r="I19" s="18">
        <f>ROUND(F19*33.663%,2)</f>
        <v>942.88</v>
      </c>
      <c r="J19" s="19">
        <f>H19+I19</f>
        <v>3956.9300000000003</v>
      </c>
      <c r="K19" s="20"/>
      <c r="L19" s="18">
        <v>26890.05</v>
      </c>
      <c r="M19" s="18">
        <v>134.4</v>
      </c>
      <c r="N19" s="18">
        <v>3359.4</v>
      </c>
      <c r="O19" s="21"/>
      <c r="P19" s="22"/>
    </row>
    <row r="21" spans="1:16" ht="15" x14ac:dyDescent="0.25">
      <c r="A21" s="27" t="s">
        <v>26</v>
      </c>
      <c r="B21" s="2" t="s">
        <v>27</v>
      </c>
      <c r="M21" s="25"/>
      <c r="N21" s="25"/>
      <c r="O21" s="26"/>
      <c r="P21" s="22"/>
    </row>
  </sheetData>
  <mergeCells count="1">
    <mergeCell ref="A1:G1"/>
  </mergeCells>
  <printOptions horizontalCentered="1"/>
  <pageMargins left="0" right="0" top="0.98425196850393704" bottom="0.98425196850393704" header="0.51181102362204722" footer="0.51181102362204722"/>
  <pageSetup paperSize="9" scale="77" orientation="landscape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B0C99-1F29-4198-98D2-FB9DD6C140CC}">
  <sheetPr>
    <pageSetUpPr fitToPage="1"/>
  </sheetPr>
  <dimension ref="A1:P21"/>
  <sheetViews>
    <sheetView view="pageBreakPreview" zoomScaleSheetLayoutView="100" workbookViewId="0">
      <selection activeCell="A7" sqref="A7:A11"/>
    </sheetView>
  </sheetViews>
  <sheetFormatPr defaultColWidth="12.28515625" defaultRowHeight="12.75" x14ac:dyDescent="0.25"/>
  <cols>
    <col min="1" max="1" width="22.7109375" style="2" bestFit="1" customWidth="1"/>
    <col min="2" max="2" width="13.7109375" style="2" customWidth="1"/>
    <col min="3" max="4" width="9.7109375" style="2" bestFit="1" customWidth="1"/>
    <col min="5" max="5" width="14.28515625" style="2" customWidth="1"/>
    <col min="6" max="6" width="14.85546875" style="2" customWidth="1"/>
    <col min="7" max="7" width="14.7109375" style="2" customWidth="1"/>
    <col min="8" max="9" width="12.28515625" style="2" customWidth="1"/>
    <col min="10" max="10" width="14.42578125" style="2" customWidth="1"/>
    <col min="11" max="11" width="13.28515625" style="2" hidden="1" customWidth="1"/>
    <col min="12" max="12" width="13.85546875" style="2" hidden="1" customWidth="1"/>
    <col min="13" max="13" width="9.42578125" style="2" hidden="1" customWidth="1"/>
    <col min="14" max="14" width="11.28515625" style="2" hidden="1" customWidth="1"/>
    <col min="15" max="15" width="16.42578125" style="2" bestFit="1" customWidth="1"/>
    <col min="16" max="16384" width="12.28515625" style="2"/>
  </cols>
  <sheetData>
    <row r="1" spans="1:16" ht="14.25" x14ac:dyDescent="0.25">
      <c r="A1" s="29" t="s">
        <v>28</v>
      </c>
      <c r="B1" s="29"/>
      <c r="C1" s="29"/>
      <c r="D1" s="29"/>
      <c r="E1" s="29"/>
      <c r="F1" s="29"/>
      <c r="G1" s="29"/>
      <c r="J1" s="3"/>
      <c r="K1" s="3"/>
      <c r="L1" s="4"/>
    </row>
    <row r="2" spans="1:16" ht="15" x14ac:dyDescent="0.2">
      <c r="A2" s="5"/>
      <c r="B2" s="1" t="s">
        <v>0</v>
      </c>
      <c r="C2" s="1"/>
      <c r="D2" s="1"/>
      <c r="E2" s="1"/>
      <c r="F2" s="1"/>
      <c r="G2" s="1"/>
      <c r="H2" s="4"/>
      <c r="I2" s="4"/>
      <c r="J2" s="28">
        <v>0.83330000000000004</v>
      </c>
      <c r="K2" s="6"/>
      <c r="L2" s="4"/>
      <c r="M2" s="4"/>
      <c r="N2" s="4"/>
    </row>
    <row r="3" spans="1:16" ht="15" x14ac:dyDescent="0.25">
      <c r="B3" s="23"/>
      <c r="C3" s="23"/>
      <c r="D3" s="23"/>
      <c r="E3" s="23"/>
      <c r="F3" s="23"/>
      <c r="G3" s="23"/>
      <c r="H3" s="23"/>
      <c r="I3" s="24"/>
      <c r="J3" s="20"/>
      <c r="K3" s="20"/>
      <c r="L3" s="24"/>
      <c r="M3" s="24"/>
      <c r="N3" s="24"/>
      <c r="O3" s="21"/>
      <c r="P3" s="22"/>
    </row>
    <row r="4" spans="1:16" ht="29.25" customHeight="1" x14ac:dyDescent="0.25">
      <c r="B4" s="4"/>
      <c r="C4" s="4"/>
      <c r="D4" s="4"/>
      <c r="F4" s="7"/>
      <c r="G4" s="4"/>
      <c r="H4" s="4"/>
      <c r="J4" s="8" t="s">
        <v>13</v>
      </c>
      <c r="K4" s="20"/>
      <c r="L4" s="3"/>
      <c r="M4" s="4"/>
      <c r="N4" s="4"/>
      <c r="O4" s="4"/>
    </row>
    <row r="5" spans="1:16" ht="38.25" x14ac:dyDescent="0.25">
      <c r="A5" s="9" t="s">
        <v>1</v>
      </c>
      <c r="B5" s="10" t="s">
        <v>2</v>
      </c>
      <c r="C5" s="10" t="s">
        <v>14</v>
      </c>
      <c r="D5" s="9" t="s">
        <v>4</v>
      </c>
      <c r="E5" s="10" t="s">
        <v>5</v>
      </c>
      <c r="F5" s="9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20"/>
      <c r="L5" s="11" t="s">
        <v>11</v>
      </c>
      <c r="M5" s="12" t="s">
        <v>3</v>
      </c>
      <c r="N5" s="11" t="s">
        <v>12</v>
      </c>
      <c r="O5" s="13"/>
    </row>
    <row r="6" spans="1:16" ht="9.75" customHeight="1" x14ac:dyDescent="0.25">
      <c r="B6" s="14"/>
      <c r="C6" s="14"/>
      <c r="D6" s="14"/>
      <c r="E6" s="14"/>
      <c r="F6" s="14"/>
      <c r="G6" s="14"/>
      <c r="H6" s="14"/>
      <c r="I6" s="14"/>
      <c r="J6" s="14"/>
      <c r="K6" s="20"/>
      <c r="P6" s="15"/>
    </row>
    <row r="7" spans="1:16" ht="15" x14ac:dyDescent="0.25">
      <c r="A7" s="12" t="s">
        <v>15</v>
      </c>
      <c r="B7" s="17">
        <f>ROUND(L7/12*$J$2,2)</f>
        <v>1255.1400000000001</v>
      </c>
      <c r="C7" s="17">
        <f>ROUND((M7*7.7)/12*$J$2,2)</f>
        <v>48.32</v>
      </c>
      <c r="D7" s="17">
        <f>ROUND((B7+C7)/12,2)</f>
        <v>108.62</v>
      </c>
      <c r="E7" s="17">
        <f>ROUND(N7/12*$J$2,2)</f>
        <v>107.37</v>
      </c>
      <c r="F7" s="17">
        <f>SUM(B7:E7)</f>
        <v>1519.4499999999998</v>
      </c>
      <c r="G7" s="17">
        <f>(F7+140)/13.5-(F7+140)*0.5%</f>
        <v>114.6249722222222</v>
      </c>
      <c r="H7" s="17">
        <f>ROUND(F7+G7,2)</f>
        <v>1634.07</v>
      </c>
      <c r="I7" s="18">
        <f>ROUND(F7*33.663%,2)</f>
        <v>511.49</v>
      </c>
      <c r="J7" s="19">
        <f>H7+I7</f>
        <v>2145.56</v>
      </c>
      <c r="K7" s="20"/>
      <c r="L7" s="18">
        <v>18074.78</v>
      </c>
      <c r="M7" s="18">
        <v>90.36</v>
      </c>
      <c r="N7" s="18">
        <v>1546.16</v>
      </c>
      <c r="O7" s="21"/>
      <c r="P7" s="22"/>
    </row>
    <row r="8" spans="1:16" ht="15" x14ac:dyDescent="0.25">
      <c r="A8" s="12" t="s">
        <v>16</v>
      </c>
      <c r="B8" s="17">
        <f>ROUND(L8/12*$J$2,2)</f>
        <v>1386.57</v>
      </c>
      <c r="C8" s="17">
        <f t="shared" ref="C8:C11" si="0">ROUND((M8*7.7)/12*$J$2,2)</f>
        <v>53.38</v>
      </c>
      <c r="D8" s="17">
        <f>ROUND((B8+C8)/12,2)</f>
        <v>120</v>
      </c>
      <c r="E8" s="17">
        <f>ROUND(N8/12*$J$2,2)</f>
        <v>107.37</v>
      </c>
      <c r="F8" s="17">
        <f>SUM(B8:E8)</f>
        <v>1667.3200000000002</v>
      </c>
      <c r="G8" s="17">
        <f>(F8+140)/13.5-(F8+140)*0.5%</f>
        <v>124.83895555555556</v>
      </c>
      <c r="H8" s="17">
        <f>ROUND(F8+G8,2)</f>
        <v>1792.16</v>
      </c>
      <c r="I8" s="18">
        <f>ROUND(F8*33.663%,2)</f>
        <v>561.27</v>
      </c>
      <c r="J8" s="19">
        <f>H8+I8</f>
        <v>2353.4300000000003</v>
      </c>
      <c r="K8" s="20"/>
      <c r="L8" s="18">
        <v>19967.47</v>
      </c>
      <c r="M8" s="18">
        <v>99.84</v>
      </c>
      <c r="N8" s="18">
        <v>1546.16</v>
      </c>
      <c r="O8" s="21"/>
      <c r="P8" s="22"/>
    </row>
    <row r="9" spans="1:16" ht="15" x14ac:dyDescent="0.25">
      <c r="A9" s="12" t="s">
        <v>17</v>
      </c>
      <c r="B9" s="17">
        <f>ROUND(L9/12*$J$2,2)</f>
        <v>1428.18</v>
      </c>
      <c r="C9" s="17">
        <f t="shared" si="0"/>
        <v>54.99</v>
      </c>
      <c r="D9" s="17">
        <f>ROUND((B9+C9)/12,2)</f>
        <v>123.6</v>
      </c>
      <c r="E9" s="17">
        <f>ROUND(N9/12*$J$2,2)</f>
        <v>142.63</v>
      </c>
      <c r="F9" s="17">
        <f>SUM(B9:E9)</f>
        <v>1749.4</v>
      </c>
      <c r="G9" s="17">
        <f>(F9+140)/13.5-(F9+140)*0.5%</f>
        <v>130.50855555555555</v>
      </c>
      <c r="H9" s="17">
        <f>ROUND(F9+G9,2)</f>
        <v>1879.91</v>
      </c>
      <c r="I9" s="18">
        <f>ROUND(F9*33.663%,2)</f>
        <v>588.9</v>
      </c>
      <c r="J9" s="19">
        <f>H9+I9</f>
        <v>2468.81</v>
      </c>
      <c r="K9" s="20"/>
      <c r="L9" s="18">
        <v>20566.599999999999</v>
      </c>
      <c r="M9" s="18">
        <v>102.84</v>
      </c>
      <c r="N9" s="18">
        <v>2053.9700000000003</v>
      </c>
      <c r="O9" s="21"/>
      <c r="P9" s="22"/>
    </row>
    <row r="10" spans="1:16" ht="15" x14ac:dyDescent="0.25">
      <c r="A10" s="12" t="s">
        <v>18</v>
      </c>
      <c r="B10" s="17">
        <f>ROUND(L10/12*$J$2,2)</f>
        <v>1659.83</v>
      </c>
      <c r="C10" s="17">
        <f t="shared" si="0"/>
        <v>63.91</v>
      </c>
      <c r="D10" s="17">
        <f>ROUND((B10+C10)/12,2)</f>
        <v>143.65</v>
      </c>
      <c r="E10" s="17">
        <f>ROUND(N10/12*$J$2,2)</f>
        <v>197.36</v>
      </c>
      <c r="F10" s="17">
        <f>SUM(B10:E10)</f>
        <v>2064.75</v>
      </c>
      <c r="G10" s="17">
        <f>(F10+140)/13.5-(F10+140)*0.5%</f>
        <v>152.2910648148148</v>
      </c>
      <c r="H10" s="17">
        <f>ROUND(F10+G10,2)</f>
        <v>2217.04</v>
      </c>
      <c r="I10" s="18">
        <f>ROUND(F10*33.663%,2)</f>
        <v>695.06</v>
      </c>
      <c r="J10" s="19">
        <f>H10+I10</f>
        <v>2912.1</v>
      </c>
      <c r="K10" s="20"/>
      <c r="L10" s="18">
        <v>23902.47</v>
      </c>
      <c r="M10" s="18">
        <v>119.52</v>
      </c>
      <c r="N10" s="18">
        <v>2842.16</v>
      </c>
      <c r="O10" s="21"/>
      <c r="P10" s="22"/>
    </row>
    <row r="11" spans="1:16" ht="15" x14ac:dyDescent="0.25">
      <c r="A11" s="12" t="s">
        <v>19</v>
      </c>
      <c r="B11" s="17">
        <f>ROUND(L11/12*$J$2,2)</f>
        <v>1867.29</v>
      </c>
      <c r="C11" s="17">
        <f t="shared" si="0"/>
        <v>71.86</v>
      </c>
      <c r="D11" s="17">
        <f>ROUND((B11+C11)/12,2)</f>
        <v>161.6</v>
      </c>
      <c r="E11" s="17">
        <f>ROUND(N11/12*$J$2,2)</f>
        <v>233.28</v>
      </c>
      <c r="F11" s="17">
        <f>SUM(B11:E11)</f>
        <v>2334.0300000000002</v>
      </c>
      <c r="G11" s="17">
        <f>(F11+284.08)/13.5-(F11+284.08)*0.5%</f>
        <v>180.84352407407408</v>
      </c>
      <c r="H11" s="17">
        <f>ROUND(F11+G11,2)</f>
        <v>2514.87</v>
      </c>
      <c r="I11" s="18">
        <f>ROUND(F11*33.663%,2)</f>
        <v>785.7</v>
      </c>
      <c r="J11" s="19">
        <f>H11+I11</f>
        <v>3300.5699999999997</v>
      </c>
      <c r="K11" s="20"/>
      <c r="L11" s="18">
        <v>26890.05</v>
      </c>
      <c r="M11" s="18">
        <v>134.4</v>
      </c>
      <c r="N11" s="18">
        <v>3359.4</v>
      </c>
      <c r="O11" s="21"/>
      <c r="P11" s="22"/>
    </row>
    <row r="12" spans="1:16" ht="15" x14ac:dyDescent="0.25">
      <c r="B12" s="23"/>
      <c r="C12" s="23"/>
      <c r="D12" s="23"/>
      <c r="E12" s="23"/>
      <c r="F12" s="23"/>
      <c r="G12" s="23"/>
      <c r="H12" s="23"/>
      <c r="I12" s="24"/>
      <c r="J12" s="20"/>
      <c r="K12" s="20"/>
      <c r="L12" s="24"/>
      <c r="M12" s="24"/>
      <c r="N12" s="24"/>
      <c r="O12" s="21"/>
      <c r="P12" s="22"/>
    </row>
    <row r="13" spans="1:16" ht="29.25" customHeight="1" x14ac:dyDescent="0.25">
      <c r="B13" s="4"/>
      <c r="C13" s="4"/>
      <c r="D13" s="4"/>
      <c r="F13" s="7"/>
      <c r="G13" s="4"/>
      <c r="H13" s="4"/>
      <c r="J13" s="8" t="s">
        <v>20</v>
      </c>
      <c r="K13" s="20"/>
      <c r="L13" s="3"/>
      <c r="M13" s="4"/>
      <c r="N13" s="4"/>
      <c r="O13" s="4"/>
    </row>
    <row r="14" spans="1:16" ht="38.25" x14ac:dyDescent="0.25">
      <c r="A14" s="9" t="s">
        <v>21</v>
      </c>
      <c r="B14" s="10" t="s">
        <v>2</v>
      </c>
      <c r="C14" s="10" t="s">
        <v>14</v>
      </c>
      <c r="D14" s="9" t="s">
        <v>4</v>
      </c>
      <c r="E14" s="10" t="s">
        <v>5</v>
      </c>
      <c r="F14" s="9" t="s">
        <v>6</v>
      </c>
      <c r="G14" s="10" t="s">
        <v>7</v>
      </c>
      <c r="H14" s="10" t="s">
        <v>8</v>
      </c>
      <c r="I14" s="10" t="s">
        <v>9</v>
      </c>
      <c r="J14" s="10" t="s">
        <v>10</v>
      </c>
      <c r="K14" s="20"/>
      <c r="L14" s="11" t="s">
        <v>11</v>
      </c>
      <c r="M14" s="12" t="s">
        <v>3</v>
      </c>
      <c r="N14" s="11" t="s">
        <v>12</v>
      </c>
      <c r="O14" s="13"/>
    </row>
    <row r="15" spans="1:16" ht="9.75" customHeight="1" x14ac:dyDescent="0.25">
      <c r="B15" s="14"/>
      <c r="C15" s="14"/>
      <c r="D15" s="14"/>
      <c r="E15" s="14"/>
      <c r="F15" s="14"/>
      <c r="G15" s="14"/>
      <c r="H15" s="14"/>
      <c r="I15" s="14"/>
      <c r="J15" s="14"/>
      <c r="K15" s="20"/>
      <c r="P15" s="15"/>
    </row>
    <row r="16" spans="1:16" ht="15" x14ac:dyDescent="0.25">
      <c r="A16" s="16" t="s">
        <v>22</v>
      </c>
      <c r="B16" s="17">
        <f>ROUND(L16/12*$J$2,2)</f>
        <v>1386.57</v>
      </c>
      <c r="C16" s="17">
        <f>ROUND((M16*7.7)/12*$J$2,2)</f>
        <v>53.38</v>
      </c>
      <c r="D16" s="17">
        <f>ROUND((B16+C16)/12,2)</f>
        <v>120</v>
      </c>
      <c r="E16" s="17">
        <f>ROUND(N16/12*$J$2,2)</f>
        <v>107.37</v>
      </c>
      <c r="F16" s="17">
        <f>SUM(B16:E16)</f>
        <v>1667.3200000000002</v>
      </c>
      <c r="G16" s="17">
        <f>(F16+140)/13.5-(F16+140)*0.5%</f>
        <v>124.83895555555556</v>
      </c>
      <c r="H16" s="17">
        <f>ROUND(F16+G16,2)</f>
        <v>1792.16</v>
      </c>
      <c r="I16" s="18">
        <f>ROUND(F16*33.663%,2)</f>
        <v>561.27</v>
      </c>
      <c r="J16" s="19">
        <f>H16+I16</f>
        <v>2353.4300000000003</v>
      </c>
      <c r="K16" s="20"/>
      <c r="L16" s="18">
        <v>19967.47</v>
      </c>
      <c r="M16" s="18">
        <v>99.84</v>
      </c>
      <c r="N16" s="18">
        <v>1546.16</v>
      </c>
      <c r="O16" s="21"/>
      <c r="P16" s="22"/>
    </row>
    <row r="17" spans="1:16" ht="15" x14ac:dyDescent="0.25">
      <c r="A17" s="16" t="s">
        <v>23</v>
      </c>
      <c r="B17" s="17">
        <f>ROUND(L17/12*$J$2,2)</f>
        <v>1454.98</v>
      </c>
      <c r="C17" s="17">
        <f t="shared" ref="C17:C19" si="1">ROUND((M17*7.7)/12*$J$2,2)</f>
        <v>56.02</v>
      </c>
      <c r="D17" s="17">
        <f>ROUND((B17+C17)/12,2)</f>
        <v>125.92</v>
      </c>
      <c r="E17" s="17">
        <f>ROUND(N17/12*$J$2,2)</f>
        <v>142.63</v>
      </c>
      <c r="F17" s="17">
        <f>SUM(B17:E17)</f>
        <v>1779.5500000000002</v>
      </c>
      <c r="G17" s="17">
        <f>(F17+140)/13.5-(F17+140)*0.5%</f>
        <v>132.59113888888891</v>
      </c>
      <c r="H17" s="17">
        <f>ROUND(F17+G17,2)</f>
        <v>1912.14</v>
      </c>
      <c r="I17" s="18">
        <f>ROUND(F17*33.663%,2)</f>
        <v>599.04999999999995</v>
      </c>
      <c r="J17" s="19">
        <f>H17+I17</f>
        <v>2511.19</v>
      </c>
      <c r="K17" s="20"/>
      <c r="L17" s="18">
        <v>20952.599999999999</v>
      </c>
      <c r="M17" s="18">
        <f>8.73*12</f>
        <v>104.76</v>
      </c>
      <c r="N17" s="18">
        <v>2053.9700000000003</v>
      </c>
      <c r="O17" s="21"/>
      <c r="P17" s="22"/>
    </row>
    <row r="18" spans="1:16" ht="15" x14ac:dyDescent="0.25">
      <c r="A18" s="16" t="s">
        <v>24</v>
      </c>
      <c r="B18" s="17">
        <f>ROUND(L18/12*$J$2,2)</f>
        <v>1659.83</v>
      </c>
      <c r="C18" s="17">
        <f t="shared" si="1"/>
        <v>63.91</v>
      </c>
      <c r="D18" s="17">
        <f>ROUND((B18+C18)/12,2)</f>
        <v>143.65</v>
      </c>
      <c r="E18" s="17">
        <f>ROUND(N18/12*$J$2,2)</f>
        <v>197.36</v>
      </c>
      <c r="F18" s="17">
        <f>SUM(B18:E18)</f>
        <v>2064.75</v>
      </c>
      <c r="G18" s="17">
        <f>(F18+140)/13.5-(F18+140)*0.5%</f>
        <v>152.2910648148148</v>
      </c>
      <c r="H18" s="17">
        <f>ROUND(F18+G18,2)</f>
        <v>2217.04</v>
      </c>
      <c r="I18" s="18">
        <f>ROUND(F18*33.663%,2)</f>
        <v>695.06</v>
      </c>
      <c r="J18" s="19">
        <f>H18+I18</f>
        <v>2912.1</v>
      </c>
      <c r="K18" s="20"/>
      <c r="L18" s="18">
        <v>23902.47</v>
      </c>
      <c r="M18" s="18">
        <v>119.52</v>
      </c>
      <c r="N18" s="18">
        <v>2842.16</v>
      </c>
      <c r="O18" s="21"/>
      <c r="P18" s="22"/>
    </row>
    <row r="19" spans="1:16" ht="15" x14ac:dyDescent="0.25">
      <c r="A19" s="16" t="s">
        <v>25</v>
      </c>
      <c r="B19" s="17">
        <f>ROUND(L19/12*$J$2,2)</f>
        <v>1867.29</v>
      </c>
      <c r="C19" s="17">
        <f t="shared" si="1"/>
        <v>71.86</v>
      </c>
      <c r="D19" s="17">
        <f>ROUND((B19+C19)/12,2)</f>
        <v>161.6</v>
      </c>
      <c r="E19" s="17">
        <f>ROUND(N19/12*$J$2,2)</f>
        <v>233.28</v>
      </c>
      <c r="F19" s="17">
        <f>SUM(B19:E19)</f>
        <v>2334.0300000000002</v>
      </c>
      <c r="G19" s="17">
        <f>(F19+284.08)/13.5-(F19+284.08)*0.5%</f>
        <v>180.84352407407408</v>
      </c>
      <c r="H19" s="17">
        <f>ROUND(F19+G19,2)</f>
        <v>2514.87</v>
      </c>
      <c r="I19" s="18">
        <f>ROUND(F19*33.663%,2)</f>
        <v>785.7</v>
      </c>
      <c r="J19" s="19">
        <f>H19+I19</f>
        <v>3300.5699999999997</v>
      </c>
      <c r="K19" s="20"/>
      <c r="L19" s="18">
        <v>26890.05</v>
      </c>
      <c r="M19" s="18">
        <v>134.4</v>
      </c>
      <c r="N19" s="18">
        <v>3359.4</v>
      </c>
      <c r="O19" s="21"/>
      <c r="P19" s="22"/>
    </row>
    <row r="21" spans="1:16" ht="15" x14ac:dyDescent="0.25">
      <c r="A21" s="27" t="s">
        <v>26</v>
      </c>
      <c r="B21" s="2" t="s">
        <v>27</v>
      </c>
      <c r="M21" s="25"/>
      <c r="N21" s="25"/>
      <c r="O21" s="26"/>
      <c r="P21" s="22"/>
    </row>
  </sheetData>
  <mergeCells count="1">
    <mergeCell ref="A1:G1"/>
  </mergeCells>
  <printOptions horizontalCentered="1"/>
  <pageMargins left="0" right="0" top="0.98425196850393704" bottom="0.98425196850393704" header="0.51181102362204722" footer="0.51181102362204722"/>
  <pageSetup paperSize="9" orientation="landscape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5BD97-2006-460B-B88A-068AB3C4146A}">
  <sheetPr>
    <pageSetUpPr fitToPage="1"/>
  </sheetPr>
  <dimension ref="A1:P21"/>
  <sheetViews>
    <sheetView view="pageBreakPreview" zoomScaleSheetLayoutView="100" workbookViewId="0">
      <selection activeCell="A7" sqref="A7:A11"/>
    </sheetView>
  </sheetViews>
  <sheetFormatPr defaultColWidth="12.28515625" defaultRowHeight="12.75" x14ac:dyDescent="0.25"/>
  <cols>
    <col min="1" max="1" width="22.7109375" style="2" bestFit="1" customWidth="1"/>
    <col min="2" max="2" width="13.7109375" style="2" customWidth="1"/>
    <col min="3" max="4" width="9.7109375" style="2" bestFit="1" customWidth="1"/>
    <col min="5" max="5" width="14.28515625" style="2" customWidth="1"/>
    <col min="6" max="6" width="14.85546875" style="2" customWidth="1"/>
    <col min="7" max="7" width="14.7109375" style="2" customWidth="1"/>
    <col min="8" max="9" width="12.28515625" style="2" customWidth="1"/>
    <col min="10" max="10" width="14.42578125" style="2" customWidth="1"/>
    <col min="11" max="11" width="13.28515625" style="2" hidden="1" customWidth="1"/>
    <col min="12" max="12" width="13.85546875" style="2" hidden="1" customWidth="1"/>
    <col min="13" max="13" width="9.42578125" style="2" hidden="1" customWidth="1"/>
    <col min="14" max="14" width="11.28515625" style="2" hidden="1" customWidth="1"/>
    <col min="15" max="15" width="16.42578125" style="2" bestFit="1" customWidth="1"/>
    <col min="16" max="16384" width="12.28515625" style="2"/>
  </cols>
  <sheetData>
    <row r="1" spans="1:16" ht="14.25" x14ac:dyDescent="0.25">
      <c r="A1" s="29" t="s">
        <v>28</v>
      </c>
      <c r="B1" s="29"/>
      <c r="C1" s="29"/>
      <c r="D1" s="29"/>
      <c r="E1" s="29"/>
      <c r="F1" s="29"/>
      <c r="G1" s="29"/>
      <c r="J1" s="3"/>
      <c r="K1" s="3"/>
      <c r="L1" s="4"/>
    </row>
    <row r="2" spans="1:16" ht="15" x14ac:dyDescent="0.2">
      <c r="A2" s="5"/>
      <c r="B2" s="1" t="s">
        <v>0</v>
      </c>
      <c r="C2" s="1"/>
      <c r="D2" s="1"/>
      <c r="E2" s="1"/>
      <c r="F2" s="1"/>
      <c r="G2" s="1"/>
      <c r="H2" s="4"/>
      <c r="I2" s="4"/>
      <c r="J2" s="28">
        <v>0.66659999999999997</v>
      </c>
      <c r="K2" s="6"/>
      <c r="L2" s="4"/>
      <c r="M2" s="4"/>
      <c r="N2" s="4"/>
    </row>
    <row r="3" spans="1:16" ht="15" x14ac:dyDescent="0.25">
      <c r="B3" s="23"/>
      <c r="C3" s="23"/>
      <c r="D3" s="23"/>
      <c r="E3" s="23"/>
      <c r="F3" s="23"/>
      <c r="G3" s="23"/>
      <c r="H3" s="23"/>
      <c r="I3" s="24"/>
      <c r="J3" s="20"/>
      <c r="K3" s="20"/>
      <c r="L3" s="24"/>
      <c r="M3" s="24"/>
      <c r="N3" s="24"/>
      <c r="O3" s="21"/>
      <c r="P3" s="22"/>
    </row>
    <row r="4" spans="1:16" ht="29.25" customHeight="1" x14ac:dyDescent="0.25">
      <c r="B4" s="4"/>
      <c r="C4" s="4"/>
      <c r="D4" s="4"/>
      <c r="F4" s="7"/>
      <c r="G4" s="4"/>
      <c r="H4" s="4"/>
      <c r="J4" s="8" t="s">
        <v>13</v>
      </c>
      <c r="K4" s="20"/>
      <c r="L4" s="3"/>
      <c r="M4" s="4"/>
      <c r="N4" s="4"/>
      <c r="O4" s="4"/>
    </row>
    <row r="5" spans="1:16" ht="38.25" x14ac:dyDescent="0.25">
      <c r="A5" s="9" t="s">
        <v>1</v>
      </c>
      <c r="B5" s="10" t="s">
        <v>2</v>
      </c>
      <c r="C5" s="10" t="s">
        <v>14</v>
      </c>
      <c r="D5" s="9" t="s">
        <v>4</v>
      </c>
      <c r="E5" s="10" t="s">
        <v>5</v>
      </c>
      <c r="F5" s="9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20"/>
      <c r="L5" s="11" t="s">
        <v>11</v>
      </c>
      <c r="M5" s="12" t="s">
        <v>3</v>
      </c>
      <c r="N5" s="11" t="s">
        <v>12</v>
      </c>
      <c r="O5" s="13"/>
    </row>
    <row r="6" spans="1:16" ht="9.75" customHeight="1" x14ac:dyDescent="0.25">
      <c r="B6" s="14"/>
      <c r="C6" s="14"/>
      <c r="D6" s="14"/>
      <c r="E6" s="14"/>
      <c r="F6" s="14"/>
      <c r="G6" s="14"/>
      <c r="H6" s="14"/>
      <c r="I6" s="14"/>
      <c r="J6" s="14"/>
      <c r="K6" s="20"/>
      <c r="P6" s="15"/>
    </row>
    <row r="7" spans="1:16" ht="15" x14ac:dyDescent="0.25">
      <c r="A7" s="12" t="s">
        <v>15</v>
      </c>
      <c r="B7" s="17">
        <f>ROUND(L7/12*$J$2,2)</f>
        <v>1004.05</v>
      </c>
      <c r="C7" s="17">
        <f>ROUND((M7*7.7)/12*$J$2,2)</f>
        <v>38.65</v>
      </c>
      <c r="D7" s="17">
        <f>ROUND((B7+C7)/12,2)</f>
        <v>86.89</v>
      </c>
      <c r="E7" s="17">
        <f>ROUND(N7/12*$J$2,2)</f>
        <v>85.89</v>
      </c>
      <c r="F7" s="17">
        <f>SUM(B7:E7)</f>
        <v>1215.4800000000002</v>
      </c>
      <c r="G7" s="17">
        <f>(F7+140)/13.5-(F7+140)*0.5%</f>
        <v>93.628525925925942</v>
      </c>
      <c r="H7" s="17">
        <f>ROUND(F7+G7,2)</f>
        <v>1309.1099999999999</v>
      </c>
      <c r="I7" s="18">
        <f>ROUND(F7*33.663%,2)</f>
        <v>409.17</v>
      </c>
      <c r="J7" s="19">
        <f>H7+I7</f>
        <v>1718.28</v>
      </c>
      <c r="K7" s="20"/>
      <c r="L7" s="18">
        <v>18074.78</v>
      </c>
      <c r="M7" s="18">
        <v>90.36</v>
      </c>
      <c r="N7" s="18">
        <v>1546.16</v>
      </c>
      <c r="O7" s="21"/>
      <c r="P7" s="22"/>
    </row>
    <row r="8" spans="1:16" ht="15" x14ac:dyDescent="0.25">
      <c r="A8" s="12" t="s">
        <v>16</v>
      </c>
      <c r="B8" s="17">
        <f>ROUND(L8/12*$J$2,2)</f>
        <v>1109.19</v>
      </c>
      <c r="C8" s="17">
        <f t="shared" ref="C8:C11" si="0">ROUND((M8*7.7)/12*$J$2,2)</f>
        <v>42.71</v>
      </c>
      <c r="D8" s="17">
        <f>ROUND((B8+C8)/12,2)</f>
        <v>95.99</v>
      </c>
      <c r="E8" s="17">
        <f>ROUND(N8/12*$J$2,2)</f>
        <v>85.89</v>
      </c>
      <c r="F8" s="17">
        <f>SUM(B8:E8)</f>
        <v>1333.7800000000002</v>
      </c>
      <c r="G8" s="17">
        <f>(F8+140)/13.5-(F8+140)*0.5%</f>
        <v>101.7999888888889</v>
      </c>
      <c r="H8" s="17">
        <f>ROUND(F8+G8,2)</f>
        <v>1435.58</v>
      </c>
      <c r="I8" s="18">
        <f>ROUND(F8*33.663%,2)</f>
        <v>448.99</v>
      </c>
      <c r="J8" s="19">
        <f>H8+I8</f>
        <v>1884.57</v>
      </c>
      <c r="K8" s="20"/>
      <c r="L8" s="18">
        <v>19967.47</v>
      </c>
      <c r="M8" s="18">
        <v>99.84</v>
      </c>
      <c r="N8" s="18">
        <v>1546.16</v>
      </c>
      <c r="O8" s="21"/>
      <c r="P8" s="22"/>
    </row>
    <row r="9" spans="1:16" ht="15" x14ac:dyDescent="0.25">
      <c r="A9" s="12" t="s">
        <v>17</v>
      </c>
      <c r="B9" s="17">
        <f>ROUND(L9/12*$J$2,2)</f>
        <v>1142.47</v>
      </c>
      <c r="C9" s="17">
        <f t="shared" si="0"/>
        <v>43.99</v>
      </c>
      <c r="D9" s="17">
        <f>ROUND((B9+C9)/12,2)</f>
        <v>98.87</v>
      </c>
      <c r="E9" s="17">
        <f>ROUND(N9/12*$J$2,2)</f>
        <v>114.1</v>
      </c>
      <c r="F9" s="17">
        <f>SUM(B9:E9)</f>
        <v>1399.4299999999998</v>
      </c>
      <c r="G9" s="17">
        <f>(F9+140)/13.5-(F9+140)*0.5%</f>
        <v>106.33470185185185</v>
      </c>
      <c r="H9" s="17">
        <f>ROUND(F9+G9,2)</f>
        <v>1505.76</v>
      </c>
      <c r="I9" s="18">
        <f>ROUND(F9*33.663%,2)</f>
        <v>471.09</v>
      </c>
      <c r="J9" s="19">
        <f>H9+I9</f>
        <v>1976.85</v>
      </c>
      <c r="K9" s="20"/>
      <c r="L9" s="18">
        <v>20566.599999999999</v>
      </c>
      <c r="M9" s="18">
        <v>102.84</v>
      </c>
      <c r="N9" s="18">
        <v>2053.9700000000003</v>
      </c>
      <c r="O9" s="21"/>
      <c r="P9" s="22"/>
    </row>
    <row r="10" spans="1:16" ht="15" x14ac:dyDescent="0.25">
      <c r="A10" s="12" t="s">
        <v>18</v>
      </c>
      <c r="B10" s="17">
        <f>ROUND(L10/12*$J$2,2)</f>
        <v>1327.78</v>
      </c>
      <c r="C10" s="17">
        <f t="shared" si="0"/>
        <v>51.12</v>
      </c>
      <c r="D10" s="17">
        <f>ROUND((B10+C10)/12,2)</f>
        <v>114.91</v>
      </c>
      <c r="E10" s="17">
        <f>ROUND(N10/12*$J$2,2)</f>
        <v>157.88</v>
      </c>
      <c r="F10" s="17">
        <f>SUM(B10:E10)</f>
        <v>1651.69</v>
      </c>
      <c r="G10" s="17">
        <f>(F10+140)/13.5-(F10+140)*0.5%</f>
        <v>123.75932777777777</v>
      </c>
      <c r="H10" s="17">
        <f>ROUND(F10+G10,2)</f>
        <v>1775.45</v>
      </c>
      <c r="I10" s="18">
        <f>ROUND(F10*33.663%,2)</f>
        <v>556.01</v>
      </c>
      <c r="J10" s="19">
        <f>H10+I10</f>
        <v>2331.46</v>
      </c>
      <c r="K10" s="20"/>
      <c r="L10" s="18">
        <v>23902.47</v>
      </c>
      <c r="M10" s="18">
        <v>119.52</v>
      </c>
      <c r="N10" s="18">
        <v>2842.16</v>
      </c>
      <c r="O10" s="21"/>
      <c r="P10" s="22"/>
    </row>
    <row r="11" spans="1:16" ht="15" x14ac:dyDescent="0.25">
      <c r="A11" s="12" t="s">
        <v>19</v>
      </c>
      <c r="B11" s="17">
        <f>ROUND(L11/12*$J$2,2)</f>
        <v>1493.74</v>
      </c>
      <c r="C11" s="17">
        <f t="shared" si="0"/>
        <v>57.49</v>
      </c>
      <c r="D11" s="17">
        <f>ROUND((B11+C11)/12,2)</f>
        <v>129.27000000000001</v>
      </c>
      <c r="E11" s="17">
        <f>ROUND(N11/12*$J$2,2)</f>
        <v>186.61</v>
      </c>
      <c r="F11" s="17">
        <f>SUM(B11:E11)</f>
        <v>1867.1100000000001</v>
      </c>
      <c r="G11" s="17">
        <f>(F11+284.08)/13.5-(F11+284.08)*0.5%</f>
        <v>148.5914574074074</v>
      </c>
      <c r="H11" s="17">
        <f>ROUND(F11+G11,2)</f>
        <v>2015.7</v>
      </c>
      <c r="I11" s="18">
        <f>ROUND(F11*33.663%,2)</f>
        <v>628.53</v>
      </c>
      <c r="J11" s="19">
        <f>H11+I11</f>
        <v>2644.23</v>
      </c>
      <c r="K11" s="20"/>
      <c r="L11" s="18">
        <v>26890.05</v>
      </c>
      <c r="M11" s="18">
        <v>134.4</v>
      </c>
      <c r="N11" s="18">
        <v>3359.4</v>
      </c>
      <c r="O11" s="21"/>
      <c r="P11" s="22"/>
    </row>
    <row r="12" spans="1:16" ht="15" x14ac:dyDescent="0.25">
      <c r="B12" s="23"/>
      <c r="C12" s="23"/>
      <c r="D12" s="23"/>
      <c r="E12" s="23"/>
      <c r="F12" s="23"/>
      <c r="G12" s="23"/>
      <c r="H12" s="23"/>
      <c r="I12" s="24"/>
      <c r="J12" s="20"/>
      <c r="K12" s="20"/>
      <c r="L12" s="24"/>
      <c r="M12" s="24"/>
      <c r="N12" s="24"/>
      <c r="O12" s="21"/>
      <c r="P12" s="22"/>
    </row>
    <row r="13" spans="1:16" ht="29.25" customHeight="1" x14ac:dyDescent="0.25">
      <c r="B13" s="4"/>
      <c r="C13" s="4"/>
      <c r="D13" s="4"/>
      <c r="F13" s="7"/>
      <c r="G13" s="4"/>
      <c r="H13" s="4"/>
      <c r="J13" s="8" t="s">
        <v>20</v>
      </c>
      <c r="K13" s="20"/>
      <c r="L13" s="3"/>
      <c r="M13" s="4"/>
      <c r="N13" s="4"/>
      <c r="O13" s="4"/>
    </row>
    <row r="14" spans="1:16" ht="38.25" x14ac:dyDescent="0.25">
      <c r="A14" s="9" t="s">
        <v>21</v>
      </c>
      <c r="B14" s="10" t="s">
        <v>2</v>
      </c>
      <c r="C14" s="10" t="s">
        <v>14</v>
      </c>
      <c r="D14" s="9" t="s">
        <v>4</v>
      </c>
      <c r="E14" s="10" t="s">
        <v>5</v>
      </c>
      <c r="F14" s="9" t="s">
        <v>6</v>
      </c>
      <c r="G14" s="10" t="s">
        <v>7</v>
      </c>
      <c r="H14" s="10" t="s">
        <v>8</v>
      </c>
      <c r="I14" s="10" t="s">
        <v>9</v>
      </c>
      <c r="J14" s="10" t="s">
        <v>10</v>
      </c>
      <c r="K14" s="20"/>
      <c r="L14" s="11" t="s">
        <v>11</v>
      </c>
      <c r="M14" s="12" t="s">
        <v>3</v>
      </c>
      <c r="N14" s="11" t="s">
        <v>12</v>
      </c>
      <c r="O14" s="13"/>
    </row>
    <row r="15" spans="1:16" ht="9.75" customHeight="1" x14ac:dyDescent="0.25">
      <c r="B15" s="14"/>
      <c r="C15" s="14"/>
      <c r="D15" s="14"/>
      <c r="E15" s="14"/>
      <c r="F15" s="14"/>
      <c r="G15" s="14"/>
      <c r="H15" s="14"/>
      <c r="I15" s="14"/>
      <c r="J15" s="14"/>
      <c r="K15" s="20"/>
      <c r="P15" s="15"/>
    </row>
    <row r="16" spans="1:16" ht="15" x14ac:dyDescent="0.25">
      <c r="A16" s="16" t="s">
        <v>22</v>
      </c>
      <c r="B16" s="17">
        <f>ROUND(L16/12*$J$2,2)</f>
        <v>1109.19</v>
      </c>
      <c r="C16" s="17">
        <f>ROUND((M16*7.7)/12*$J$2,2)</f>
        <v>42.71</v>
      </c>
      <c r="D16" s="17">
        <f>ROUND((B16+C16)/12,2)</f>
        <v>95.99</v>
      </c>
      <c r="E16" s="17">
        <f>ROUND(N16/12*$J$2,2)</f>
        <v>85.89</v>
      </c>
      <c r="F16" s="17">
        <f>SUM(B16:E16)</f>
        <v>1333.7800000000002</v>
      </c>
      <c r="G16" s="17">
        <f>(F16+140)/13.5-(F16+140)*0.5%</f>
        <v>101.7999888888889</v>
      </c>
      <c r="H16" s="17">
        <f>ROUND(F16+G16,2)</f>
        <v>1435.58</v>
      </c>
      <c r="I16" s="18">
        <f>ROUND(F16*33.663%,2)</f>
        <v>448.99</v>
      </c>
      <c r="J16" s="19">
        <f>H16+I16</f>
        <v>1884.57</v>
      </c>
      <c r="K16" s="20"/>
      <c r="L16" s="18">
        <v>19967.47</v>
      </c>
      <c r="M16" s="18">
        <v>99.84</v>
      </c>
      <c r="N16" s="18">
        <v>1546.16</v>
      </c>
      <c r="O16" s="21"/>
      <c r="P16" s="22"/>
    </row>
    <row r="17" spans="1:16" ht="15" x14ac:dyDescent="0.25">
      <c r="A17" s="16" t="s">
        <v>23</v>
      </c>
      <c r="B17" s="17">
        <f>ROUND(L17/12*$J$2,2)</f>
        <v>1163.92</v>
      </c>
      <c r="C17" s="17">
        <f t="shared" ref="C17:C19" si="1">ROUND((M17*7.7)/12*$J$2,2)</f>
        <v>44.81</v>
      </c>
      <c r="D17" s="17">
        <f>ROUND((B17+C17)/12,2)</f>
        <v>100.73</v>
      </c>
      <c r="E17" s="17">
        <f>ROUND(N17/12*$J$2,2)</f>
        <v>114.1</v>
      </c>
      <c r="F17" s="17">
        <f>SUM(B17:E17)</f>
        <v>1423.56</v>
      </c>
      <c r="G17" s="17">
        <f>(F17+140)/13.5-(F17+140)*0.5%</f>
        <v>108.00145925925925</v>
      </c>
      <c r="H17" s="17">
        <f>ROUND(F17+G17,2)</f>
        <v>1531.56</v>
      </c>
      <c r="I17" s="18">
        <f>ROUND(F17*33.663%,2)</f>
        <v>479.21</v>
      </c>
      <c r="J17" s="19">
        <f>H17+I17</f>
        <v>2010.77</v>
      </c>
      <c r="K17" s="20"/>
      <c r="L17" s="18">
        <v>20952.599999999999</v>
      </c>
      <c r="M17" s="18">
        <f>8.73*12</f>
        <v>104.76</v>
      </c>
      <c r="N17" s="18">
        <v>2053.9700000000003</v>
      </c>
      <c r="O17" s="21"/>
      <c r="P17" s="22"/>
    </row>
    <row r="18" spans="1:16" ht="15" x14ac:dyDescent="0.25">
      <c r="A18" s="16" t="s">
        <v>24</v>
      </c>
      <c r="B18" s="17">
        <f>ROUND(L18/12*$J$2,2)</f>
        <v>1327.78</v>
      </c>
      <c r="C18" s="17">
        <f t="shared" si="1"/>
        <v>51.12</v>
      </c>
      <c r="D18" s="17">
        <f>ROUND((B18+C18)/12,2)</f>
        <v>114.91</v>
      </c>
      <c r="E18" s="17">
        <f>ROUND(N18/12*$J$2,2)</f>
        <v>157.88</v>
      </c>
      <c r="F18" s="17">
        <f>SUM(B18:E18)</f>
        <v>1651.69</v>
      </c>
      <c r="G18" s="17">
        <f>(F18+140)/13.5-(F18+140)*0.5%</f>
        <v>123.75932777777777</v>
      </c>
      <c r="H18" s="17">
        <f>ROUND(F18+G18,2)</f>
        <v>1775.45</v>
      </c>
      <c r="I18" s="18">
        <f>ROUND(F18*33.663%,2)</f>
        <v>556.01</v>
      </c>
      <c r="J18" s="19">
        <f>H18+I18</f>
        <v>2331.46</v>
      </c>
      <c r="K18" s="20"/>
      <c r="L18" s="18">
        <v>23902.47</v>
      </c>
      <c r="M18" s="18">
        <v>119.52</v>
      </c>
      <c r="N18" s="18">
        <v>2842.16</v>
      </c>
      <c r="O18" s="21"/>
      <c r="P18" s="22"/>
    </row>
    <row r="19" spans="1:16" ht="15" x14ac:dyDescent="0.25">
      <c r="A19" s="16" t="s">
        <v>25</v>
      </c>
      <c r="B19" s="17">
        <f>ROUND(L19/12*$J$2,2)</f>
        <v>1493.74</v>
      </c>
      <c r="C19" s="17">
        <f t="shared" si="1"/>
        <v>57.49</v>
      </c>
      <c r="D19" s="17">
        <f>ROUND((B19+C19)/12,2)</f>
        <v>129.27000000000001</v>
      </c>
      <c r="E19" s="17">
        <f>ROUND(N19/12*$J$2,2)</f>
        <v>186.61</v>
      </c>
      <c r="F19" s="17">
        <f>SUM(B19:E19)</f>
        <v>1867.1100000000001</v>
      </c>
      <c r="G19" s="17">
        <f>(F19+284.08)/13.5-(F19+284.08)*0.5%</f>
        <v>148.5914574074074</v>
      </c>
      <c r="H19" s="17">
        <f>ROUND(F19+G19,2)</f>
        <v>2015.7</v>
      </c>
      <c r="I19" s="18">
        <f>ROUND(F19*33.663%,2)</f>
        <v>628.53</v>
      </c>
      <c r="J19" s="19">
        <f>H19+I19</f>
        <v>2644.23</v>
      </c>
      <c r="K19" s="20"/>
      <c r="L19" s="18">
        <v>26890.05</v>
      </c>
      <c r="M19" s="18">
        <v>134.4</v>
      </c>
      <c r="N19" s="18">
        <v>3359.4</v>
      </c>
      <c r="O19" s="21"/>
      <c r="P19" s="22"/>
    </row>
    <row r="21" spans="1:16" ht="15" x14ac:dyDescent="0.25">
      <c r="A21" s="27" t="s">
        <v>26</v>
      </c>
      <c r="B21" s="2" t="s">
        <v>27</v>
      </c>
      <c r="M21" s="25"/>
      <c r="N21" s="25"/>
      <c r="O21" s="26"/>
      <c r="P21" s="22"/>
    </row>
  </sheetData>
  <mergeCells count="1">
    <mergeCell ref="A1:G1"/>
  </mergeCells>
  <printOptions horizontalCentered="1"/>
  <pageMargins left="0" right="0" top="0.98425196850393704" bottom="0.98425196850393704" header="0.51181102362204722" footer="0.51181102362204722"/>
  <pageSetup paperSize="9" orientation="landscape" r:id="rId1"/>
  <headerFooter alignWithMargins="0"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80BB8-2938-4D50-98B9-6EB4E96124F8}">
  <sheetPr>
    <pageSetUpPr fitToPage="1"/>
  </sheetPr>
  <dimension ref="A1:P21"/>
  <sheetViews>
    <sheetView view="pageBreakPreview" zoomScaleSheetLayoutView="100" workbookViewId="0">
      <selection activeCell="A13" sqref="A13"/>
    </sheetView>
  </sheetViews>
  <sheetFormatPr defaultColWidth="12.28515625" defaultRowHeight="12.75" x14ac:dyDescent="0.25"/>
  <cols>
    <col min="1" max="1" width="22.7109375" style="2" bestFit="1" customWidth="1"/>
    <col min="2" max="2" width="13.7109375" style="2" customWidth="1"/>
    <col min="3" max="4" width="9.7109375" style="2" bestFit="1" customWidth="1"/>
    <col min="5" max="5" width="14.28515625" style="2" customWidth="1"/>
    <col min="6" max="6" width="14.85546875" style="2" customWidth="1"/>
    <col min="7" max="7" width="14.7109375" style="2" customWidth="1"/>
    <col min="8" max="9" width="12.28515625" style="2" customWidth="1"/>
    <col min="10" max="10" width="14.42578125" style="2" customWidth="1"/>
    <col min="11" max="11" width="13.28515625" style="2" hidden="1" customWidth="1"/>
    <col min="12" max="12" width="13.85546875" style="2" hidden="1" customWidth="1"/>
    <col min="13" max="13" width="9.42578125" style="2" hidden="1" customWidth="1"/>
    <col min="14" max="14" width="11.28515625" style="2" hidden="1" customWidth="1"/>
    <col min="15" max="15" width="16.42578125" style="2" bestFit="1" customWidth="1"/>
    <col min="16" max="16384" width="12.28515625" style="2"/>
  </cols>
  <sheetData>
    <row r="1" spans="1:16" ht="14.25" x14ac:dyDescent="0.25">
      <c r="A1" s="29" t="s">
        <v>28</v>
      </c>
      <c r="B1" s="29"/>
      <c r="C1" s="29"/>
      <c r="D1" s="29"/>
      <c r="E1" s="29"/>
      <c r="F1" s="29"/>
      <c r="G1" s="29"/>
      <c r="J1" s="3"/>
      <c r="K1" s="3"/>
      <c r="L1" s="4"/>
    </row>
    <row r="2" spans="1:16" ht="15" x14ac:dyDescent="0.2">
      <c r="A2" s="5"/>
      <c r="B2" s="1" t="s">
        <v>0</v>
      </c>
      <c r="C2" s="1"/>
      <c r="D2" s="1"/>
      <c r="E2" s="1"/>
      <c r="F2" s="1"/>
      <c r="G2" s="1"/>
      <c r="H2" s="4"/>
      <c r="I2" s="4"/>
      <c r="J2" s="28">
        <v>0.5</v>
      </c>
      <c r="K2" s="6"/>
      <c r="L2" s="4"/>
      <c r="M2" s="4"/>
      <c r="N2" s="4"/>
    </row>
    <row r="3" spans="1:16" ht="15" x14ac:dyDescent="0.25">
      <c r="B3" s="23"/>
      <c r="C3" s="23"/>
      <c r="D3" s="23"/>
      <c r="E3" s="23"/>
      <c r="F3" s="23"/>
      <c r="G3" s="23"/>
      <c r="H3" s="23"/>
      <c r="I3" s="24"/>
      <c r="J3" s="20"/>
      <c r="K3" s="20"/>
      <c r="L3" s="24"/>
      <c r="M3" s="24"/>
      <c r="N3" s="24"/>
      <c r="O3" s="21"/>
      <c r="P3" s="22"/>
    </row>
    <row r="4" spans="1:16" ht="29.25" customHeight="1" x14ac:dyDescent="0.25">
      <c r="B4" s="4"/>
      <c r="C4" s="4"/>
      <c r="D4" s="4"/>
      <c r="F4" s="7"/>
      <c r="G4" s="4"/>
      <c r="H4" s="4"/>
      <c r="J4" s="8" t="s">
        <v>13</v>
      </c>
      <c r="K4" s="20"/>
      <c r="L4" s="3"/>
      <c r="M4" s="4"/>
      <c r="N4" s="4"/>
      <c r="O4" s="4"/>
    </row>
    <row r="5" spans="1:16" ht="38.25" x14ac:dyDescent="0.25">
      <c r="A5" s="9" t="s">
        <v>1</v>
      </c>
      <c r="B5" s="10" t="s">
        <v>2</v>
      </c>
      <c r="C5" s="10" t="s">
        <v>14</v>
      </c>
      <c r="D5" s="9" t="s">
        <v>4</v>
      </c>
      <c r="E5" s="10" t="s">
        <v>5</v>
      </c>
      <c r="F5" s="9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20"/>
      <c r="L5" s="11" t="s">
        <v>11</v>
      </c>
      <c r="M5" s="12" t="s">
        <v>3</v>
      </c>
      <c r="N5" s="11" t="s">
        <v>12</v>
      </c>
      <c r="O5" s="13"/>
    </row>
    <row r="6" spans="1:16" ht="9.75" customHeight="1" x14ac:dyDescent="0.25">
      <c r="B6" s="14"/>
      <c r="C6" s="14"/>
      <c r="D6" s="14"/>
      <c r="E6" s="14"/>
      <c r="F6" s="14"/>
      <c r="G6" s="14"/>
      <c r="H6" s="14"/>
      <c r="I6" s="14"/>
      <c r="J6" s="14"/>
      <c r="K6" s="20"/>
      <c r="P6" s="15"/>
    </row>
    <row r="7" spans="1:16" ht="15" x14ac:dyDescent="0.25">
      <c r="A7" s="12" t="s">
        <v>15</v>
      </c>
      <c r="B7" s="17">
        <f>ROUND(L7/12*$J$2,2)</f>
        <v>753.12</v>
      </c>
      <c r="C7" s="17">
        <f>ROUND((M7*7.7)/12*$J$2,2)</f>
        <v>28.99</v>
      </c>
      <c r="D7" s="17">
        <f>ROUND((B7+C7)/12,2)</f>
        <v>65.180000000000007</v>
      </c>
      <c r="E7" s="17">
        <f>ROUND(N7/12*$J$2,2)</f>
        <v>64.42</v>
      </c>
      <c r="F7" s="17">
        <f>SUM(B7:E7)</f>
        <v>911.70999999999992</v>
      </c>
      <c r="G7" s="17">
        <f>(F7+140)/13.5-(F7+140)*0.5%</f>
        <v>72.645894444444451</v>
      </c>
      <c r="H7" s="17">
        <f>ROUND(F7+G7,2)</f>
        <v>984.36</v>
      </c>
      <c r="I7" s="18">
        <f>ROUND(F7*33.663%,2)</f>
        <v>306.91000000000003</v>
      </c>
      <c r="J7" s="19">
        <f>H7+I7</f>
        <v>1291.27</v>
      </c>
      <c r="K7" s="20"/>
      <c r="L7" s="18">
        <v>18074.78</v>
      </c>
      <c r="M7" s="18">
        <v>90.36</v>
      </c>
      <c r="N7" s="18">
        <v>1546.16</v>
      </c>
      <c r="O7" s="21"/>
      <c r="P7" s="22"/>
    </row>
    <row r="8" spans="1:16" ht="15" x14ac:dyDescent="0.25">
      <c r="A8" s="12" t="s">
        <v>16</v>
      </c>
      <c r="B8" s="17">
        <f>ROUND(L8/12*$J$2,2)</f>
        <v>831.98</v>
      </c>
      <c r="C8" s="17">
        <f t="shared" ref="C8:C11" si="0">ROUND((M8*7.7)/12*$J$2,2)</f>
        <v>32.03</v>
      </c>
      <c r="D8" s="17">
        <f>ROUND((B8+C8)/12,2)</f>
        <v>72</v>
      </c>
      <c r="E8" s="17">
        <f>ROUND(N8/12*$J$2,2)</f>
        <v>64.42</v>
      </c>
      <c r="F8" s="17">
        <f>SUM(B8:E8)</f>
        <v>1000.43</v>
      </c>
      <c r="G8" s="17">
        <f>(F8+140)/13.5-(F8+140)*0.5%</f>
        <v>78.77414629629628</v>
      </c>
      <c r="H8" s="17">
        <f>ROUND(F8+G8,2)</f>
        <v>1079.2</v>
      </c>
      <c r="I8" s="18">
        <f>ROUND(F8*33.663%,2)</f>
        <v>336.77</v>
      </c>
      <c r="J8" s="19">
        <f>H8+I8</f>
        <v>1415.97</v>
      </c>
      <c r="K8" s="20"/>
      <c r="L8" s="18">
        <v>19967.47</v>
      </c>
      <c r="M8" s="18">
        <v>99.84</v>
      </c>
      <c r="N8" s="18">
        <v>1546.16</v>
      </c>
      <c r="O8" s="21"/>
      <c r="P8" s="22"/>
    </row>
    <row r="9" spans="1:16" ht="15" x14ac:dyDescent="0.25">
      <c r="A9" s="12" t="s">
        <v>17</v>
      </c>
      <c r="B9" s="17">
        <f>ROUND(L9/12*$J$2,2)</f>
        <v>856.94</v>
      </c>
      <c r="C9" s="17">
        <f t="shared" si="0"/>
        <v>32.99</v>
      </c>
      <c r="D9" s="17">
        <f>ROUND((B9+C9)/12,2)</f>
        <v>74.16</v>
      </c>
      <c r="E9" s="17">
        <f>ROUND(N9/12*$J$2,2)</f>
        <v>85.58</v>
      </c>
      <c r="F9" s="17">
        <f>SUM(B9:E9)</f>
        <v>1049.67</v>
      </c>
      <c r="G9" s="17">
        <f>(F9+140)/13.5-(F9+140)*0.5%</f>
        <v>82.175353703703706</v>
      </c>
      <c r="H9" s="17">
        <f>ROUND(F9+G9,2)</f>
        <v>1131.8499999999999</v>
      </c>
      <c r="I9" s="18">
        <f>ROUND(F9*33.663%,2)</f>
        <v>353.35</v>
      </c>
      <c r="J9" s="19">
        <f>H9+I9</f>
        <v>1485.1999999999998</v>
      </c>
      <c r="K9" s="20"/>
      <c r="L9" s="18">
        <v>20566.599999999999</v>
      </c>
      <c r="M9" s="18">
        <v>102.84</v>
      </c>
      <c r="N9" s="18">
        <v>2053.9700000000003</v>
      </c>
      <c r="O9" s="21"/>
      <c r="P9" s="22"/>
    </row>
    <row r="10" spans="1:16" ht="15" x14ac:dyDescent="0.25">
      <c r="A10" s="12" t="s">
        <v>18</v>
      </c>
      <c r="B10" s="17">
        <f>ROUND(L10/12*$J$2,2)</f>
        <v>995.94</v>
      </c>
      <c r="C10" s="17">
        <f t="shared" si="0"/>
        <v>38.35</v>
      </c>
      <c r="D10" s="17">
        <f>ROUND((B10+C10)/12,2)</f>
        <v>86.19</v>
      </c>
      <c r="E10" s="17">
        <f>ROUND(N10/12*$J$2,2)</f>
        <v>118.42</v>
      </c>
      <c r="F10" s="17">
        <f>SUM(B10:E10)</f>
        <v>1238.9000000000001</v>
      </c>
      <c r="G10" s="17">
        <f>(F10+140)/13.5-(F10+140)*0.5%</f>
        <v>95.246240740740745</v>
      </c>
      <c r="H10" s="17">
        <f>ROUND(F10+G10,2)</f>
        <v>1334.15</v>
      </c>
      <c r="I10" s="18">
        <f>ROUND(F10*33.663%,2)</f>
        <v>417.05</v>
      </c>
      <c r="J10" s="19">
        <f>H10+I10</f>
        <v>1751.2</v>
      </c>
      <c r="K10" s="20"/>
      <c r="L10" s="18">
        <v>23902.47</v>
      </c>
      <c r="M10" s="18">
        <v>119.52</v>
      </c>
      <c r="N10" s="18">
        <v>2842.16</v>
      </c>
      <c r="O10" s="21"/>
      <c r="P10" s="22"/>
    </row>
    <row r="11" spans="1:16" ht="15" x14ac:dyDescent="0.25">
      <c r="A11" s="12" t="s">
        <v>19</v>
      </c>
      <c r="B11" s="17">
        <f>ROUND(L11/12*$J$2,2)</f>
        <v>1120.42</v>
      </c>
      <c r="C11" s="17">
        <f t="shared" si="0"/>
        <v>43.12</v>
      </c>
      <c r="D11" s="17">
        <f>ROUND((B11+C11)/12,2)</f>
        <v>96.96</v>
      </c>
      <c r="E11" s="17">
        <f>ROUND(N11/12*$J$2,2)</f>
        <v>139.97999999999999</v>
      </c>
      <c r="F11" s="17">
        <f>SUM(B11:E11)</f>
        <v>1400.48</v>
      </c>
      <c r="G11" s="17">
        <f>(F11+284.08)/13.5-(F11+284.08)*0.5%</f>
        <v>116.35942222222222</v>
      </c>
      <c r="H11" s="17">
        <f>ROUND(F11+G11,2)</f>
        <v>1516.84</v>
      </c>
      <c r="I11" s="18">
        <f>ROUND(F11*33.663%,2)</f>
        <v>471.44</v>
      </c>
      <c r="J11" s="19">
        <f>H11+I11</f>
        <v>1988.28</v>
      </c>
      <c r="K11" s="20"/>
      <c r="L11" s="18">
        <v>26890.05</v>
      </c>
      <c r="M11" s="18">
        <v>134.4</v>
      </c>
      <c r="N11" s="18">
        <v>3359.4</v>
      </c>
      <c r="O11" s="21"/>
      <c r="P11" s="22"/>
    </row>
    <row r="12" spans="1:16" ht="15" x14ac:dyDescent="0.25">
      <c r="B12" s="23"/>
      <c r="C12" s="23"/>
      <c r="D12" s="23"/>
      <c r="E12" s="23"/>
      <c r="F12" s="23"/>
      <c r="G12" s="23"/>
      <c r="H12" s="23"/>
      <c r="I12" s="24"/>
      <c r="J12" s="20"/>
      <c r="K12" s="20"/>
      <c r="L12" s="24"/>
      <c r="M12" s="24"/>
      <c r="N12" s="24"/>
      <c r="O12" s="21"/>
      <c r="P12" s="22"/>
    </row>
    <row r="13" spans="1:16" ht="29.25" customHeight="1" x14ac:dyDescent="0.25">
      <c r="B13" s="4"/>
      <c r="C13" s="4"/>
      <c r="D13" s="4"/>
      <c r="F13" s="7"/>
      <c r="G13" s="4"/>
      <c r="H13" s="4"/>
      <c r="J13" s="8" t="s">
        <v>20</v>
      </c>
      <c r="K13" s="20"/>
      <c r="L13" s="3"/>
      <c r="M13" s="4"/>
      <c r="N13" s="4"/>
      <c r="O13" s="4"/>
    </row>
    <row r="14" spans="1:16" ht="38.25" x14ac:dyDescent="0.25">
      <c r="A14" s="9" t="s">
        <v>21</v>
      </c>
      <c r="B14" s="10" t="s">
        <v>2</v>
      </c>
      <c r="C14" s="10" t="s">
        <v>14</v>
      </c>
      <c r="D14" s="9" t="s">
        <v>4</v>
      </c>
      <c r="E14" s="10" t="s">
        <v>5</v>
      </c>
      <c r="F14" s="9" t="s">
        <v>6</v>
      </c>
      <c r="G14" s="10" t="s">
        <v>7</v>
      </c>
      <c r="H14" s="10" t="s">
        <v>8</v>
      </c>
      <c r="I14" s="10" t="s">
        <v>9</v>
      </c>
      <c r="J14" s="10" t="s">
        <v>10</v>
      </c>
      <c r="K14" s="20"/>
      <c r="L14" s="11" t="s">
        <v>11</v>
      </c>
      <c r="M14" s="12" t="s">
        <v>3</v>
      </c>
      <c r="N14" s="11" t="s">
        <v>12</v>
      </c>
      <c r="O14" s="13"/>
    </row>
    <row r="15" spans="1:16" ht="9.75" customHeight="1" x14ac:dyDescent="0.25">
      <c r="B15" s="14"/>
      <c r="C15" s="14"/>
      <c r="D15" s="14"/>
      <c r="E15" s="14"/>
      <c r="F15" s="14"/>
      <c r="G15" s="14"/>
      <c r="H15" s="14"/>
      <c r="I15" s="14"/>
      <c r="J15" s="14"/>
      <c r="K15" s="20"/>
      <c r="P15" s="15"/>
    </row>
    <row r="16" spans="1:16" ht="15" x14ac:dyDescent="0.25">
      <c r="A16" s="16" t="s">
        <v>22</v>
      </c>
      <c r="B16" s="17">
        <f>ROUND(L16/12*$J$2,2)</f>
        <v>831.98</v>
      </c>
      <c r="C16" s="17">
        <f>ROUND((M16*7.7)/12*$J$2,2)</f>
        <v>32.03</v>
      </c>
      <c r="D16" s="17">
        <f>ROUND((B16+C16)/12,2)</f>
        <v>72</v>
      </c>
      <c r="E16" s="17">
        <f>ROUND(N16/12*$J$2,2)</f>
        <v>64.42</v>
      </c>
      <c r="F16" s="17">
        <f>SUM(B16:E16)</f>
        <v>1000.43</v>
      </c>
      <c r="G16" s="17">
        <f>(F16+140)/13.5-(F16+140)*0.5%</f>
        <v>78.77414629629628</v>
      </c>
      <c r="H16" s="17">
        <f>ROUND(F16+G16,2)</f>
        <v>1079.2</v>
      </c>
      <c r="I16" s="18">
        <f>ROUND(F16*33.663%,2)</f>
        <v>336.77</v>
      </c>
      <c r="J16" s="19">
        <f>H16+I16</f>
        <v>1415.97</v>
      </c>
      <c r="K16" s="20"/>
      <c r="L16" s="18">
        <v>19967.47</v>
      </c>
      <c r="M16" s="18">
        <v>99.84</v>
      </c>
      <c r="N16" s="18">
        <v>1546.16</v>
      </c>
      <c r="O16" s="21"/>
      <c r="P16" s="22"/>
    </row>
    <row r="17" spans="1:16" ht="15" x14ac:dyDescent="0.25">
      <c r="A17" s="16" t="s">
        <v>23</v>
      </c>
      <c r="B17" s="17">
        <f>ROUND(L17/12*$J$2,2)</f>
        <v>873.03</v>
      </c>
      <c r="C17" s="17">
        <f t="shared" ref="C17:C19" si="1">ROUND((M17*7.7)/12*$J$2,2)</f>
        <v>33.61</v>
      </c>
      <c r="D17" s="17">
        <f>ROUND((B17+C17)/12,2)</f>
        <v>75.55</v>
      </c>
      <c r="E17" s="17">
        <f>ROUND(N17/12*$J$2,2)</f>
        <v>85.58</v>
      </c>
      <c r="F17" s="17">
        <f>SUM(B17:E17)</f>
        <v>1067.77</v>
      </c>
      <c r="G17" s="17">
        <f>(F17+140)/13.5-(F17+140)*0.5%</f>
        <v>83.425594444444442</v>
      </c>
      <c r="H17" s="17">
        <f>ROUND(F17+G17,2)</f>
        <v>1151.2</v>
      </c>
      <c r="I17" s="18">
        <f>ROUND(F17*33.663%,2)</f>
        <v>359.44</v>
      </c>
      <c r="J17" s="19">
        <f>H17+I17</f>
        <v>1510.64</v>
      </c>
      <c r="K17" s="20"/>
      <c r="L17" s="18">
        <v>20952.599999999999</v>
      </c>
      <c r="M17" s="18">
        <f>8.73*12</f>
        <v>104.76</v>
      </c>
      <c r="N17" s="18">
        <v>2053.9700000000003</v>
      </c>
      <c r="O17" s="21"/>
      <c r="P17" s="22"/>
    </row>
    <row r="18" spans="1:16" ht="15" x14ac:dyDescent="0.25">
      <c r="A18" s="16" t="s">
        <v>24</v>
      </c>
      <c r="B18" s="17">
        <f>ROUND(L18/12*$J$2,2)</f>
        <v>995.94</v>
      </c>
      <c r="C18" s="17">
        <f t="shared" si="1"/>
        <v>38.35</v>
      </c>
      <c r="D18" s="17">
        <f>ROUND((B18+C18)/12,2)</f>
        <v>86.19</v>
      </c>
      <c r="E18" s="17">
        <f>ROUND(N18/12*$J$2,2)</f>
        <v>118.42</v>
      </c>
      <c r="F18" s="17">
        <f>SUM(B18:E18)</f>
        <v>1238.9000000000001</v>
      </c>
      <c r="G18" s="17">
        <f>(F18+140)/13.5-(F18+140)*0.5%</f>
        <v>95.246240740740745</v>
      </c>
      <c r="H18" s="17">
        <f>ROUND(F18+G18,2)</f>
        <v>1334.15</v>
      </c>
      <c r="I18" s="18">
        <f>ROUND(F18*33.663%,2)</f>
        <v>417.05</v>
      </c>
      <c r="J18" s="19">
        <f>H18+I18</f>
        <v>1751.2</v>
      </c>
      <c r="K18" s="20"/>
      <c r="L18" s="18">
        <v>23902.47</v>
      </c>
      <c r="M18" s="18">
        <v>119.52</v>
      </c>
      <c r="N18" s="18">
        <v>2842.16</v>
      </c>
      <c r="O18" s="21"/>
      <c r="P18" s="22"/>
    </row>
    <row r="19" spans="1:16" ht="15" x14ac:dyDescent="0.25">
      <c r="A19" s="16" t="s">
        <v>25</v>
      </c>
      <c r="B19" s="17">
        <f>ROUND(L19/12*$J$2,2)</f>
        <v>1120.42</v>
      </c>
      <c r="C19" s="17">
        <f t="shared" si="1"/>
        <v>43.12</v>
      </c>
      <c r="D19" s="17">
        <f>ROUND((B19+C19)/12,2)</f>
        <v>96.96</v>
      </c>
      <c r="E19" s="17">
        <f>ROUND(N19/12*$J$2,2)</f>
        <v>139.97999999999999</v>
      </c>
      <c r="F19" s="17">
        <f>SUM(B19:E19)</f>
        <v>1400.48</v>
      </c>
      <c r="G19" s="17">
        <f>(F19+284.08)/13.5-(F19+284.08)*0.5%</f>
        <v>116.35942222222222</v>
      </c>
      <c r="H19" s="17">
        <f>ROUND(F19+G19,2)</f>
        <v>1516.84</v>
      </c>
      <c r="I19" s="18">
        <f>ROUND(F19*33.663%,2)</f>
        <v>471.44</v>
      </c>
      <c r="J19" s="19">
        <f>H19+I19</f>
        <v>1988.28</v>
      </c>
      <c r="K19" s="20"/>
      <c r="L19" s="18">
        <v>26890.05</v>
      </c>
      <c r="M19" s="18">
        <v>134.4</v>
      </c>
      <c r="N19" s="18">
        <v>3359.4</v>
      </c>
      <c r="O19" s="21"/>
      <c r="P19" s="22"/>
    </row>
    <row r="21" spans="1:16" ht="15" x14ac:dyDescent="0.25">
      <c r="A21" s="27" t="s">
        <v>26</v>
      </c>
      <c r="B21" s="2" t="s">
        <v>27</v>
      </c>
      <c r="M21" s="25"/>
      <c r="N21" s="25"/>
      <c r="O21" s="26"/>
      <c r="P21" s="22"/>
    </row>
  </sheetData>
  <mergeCells count="1">
    <mergeCell ref="A1:G1"/>
  </mergeCells>
  <printOptions horizontalCentered="1"/>
  <pageMargins left="0" right="0" top="0.98425196850393704" bottom="0.98425196850393704" header="0.51181102362204722" footer="0.51181102362204722"/>
  <pageSetup paperSize="9" orientation="landscape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NT BU 100%</vt:lpstr>
      <vt:lpstr>NT BU 83,33%</vt:lpstr>
      <vt:lpstr>NT BU 66,66%</vt:lpstr>
      <vt:lpstr>NT BU 50%</vt:lpstr>
    </vt:vector>
  </TitlesOfParts>
  <Company>Universita' degli Studi di Firenze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Rosangela Riva</dc:creator>
  <cp:lastModifiedBy>Claudia Caponi</cp:lastModifiedBy>
  <dcterms:created xsi:type="dcterms:W3CDTF">2024-04-16T15:30:07Z</dcterms:created>
  <dcterms:modified xsi:type="dcterms:W3CDTF">2024-05-02T10:46:46Z</dcterms:modified>
</cp:coreProperties>
</file>