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olmo.unifi.it\ASEF_DOCUMENTI_STIPENDI\DOCUMENTI STANZA 84_221\NT - NM-NM TECNOLOGO\TABELLE STIPENDIALI\TABELLE CCNL 2019_21 giuridico_economico\"/>
    </mc:Choice>
  </mc:AlternateContent>
  <xr:revisionPtr revIDLastSave="0" documentId="8_{89C44712-DF45-4CB5-8B0F-DF69B6095070}" xr6:coauthVersionLast="47" xr6:coauthVersionMax="47" xr10:uidLastSave="{00000000-0000-0000-0000-000000000000}"/>
  <bookViews>
    <workbookView xWindow="-120" yWindow="-120" windowWidth="29040" windowHeight="15720" xr2:uid="{D110E3D3-57E8-4B26-A4A5-5C8B228AAABF}"/>
  </bookViews>
  <sheets>
    <sheet name="NM BU 100%" sheetId="1" r:id="rId1"/>
    <sheet name="NM BU 83,33%" sheetId="2" r:id="rId2"/>
    <sheet name="NM BU 66,66%" sheetId="3" r:id="rId3"/>
    <sheet name="NM BU 50%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4" l="1"/>
  <c r="C19" i="4"/>
  <c r="B19" i="4"/>
  <c r="D19" i="4" s="1"/>
  <c r="E18" i="4"/>
  <c r="C18" i="4"/>
  <c r="B18" i="4"/>
  <c r="D18" i="4" s="1"/>
  <c r="L17" i="4"/>
  <c r="E17" i="4"/>
  <c r="C17" i="4"/>
  <c r="B17" i="4"/>
  <c r="E16" i="4"/>
  <c r="C16" i="4"/>
  <c r="B16" i="4"/>
  <c r="E11" i="4"/>
  <c r="C11" i="4"/>
  <c r="D11" i="4" s="1"/>
  <c r="B11" i="4"/>
  <c r="E10" i="4"/>
  <c r="C10" i="4"/>
  <c r="B10" i="4"/>
  <c r="E9" i="4"/>
  <c r="C9" i="4"/>
  <c r="B9" i="4"/>
  <c r="E8" i="4"/>
  <c r="C8" i="4"/>
  <c r="B8" i="4"/>
  <c r="E7" i="4"/>
  <c r="C7" i="4"/>
  <c r="D7" i="4" s="1"/>
  <c r="B7" i="4"/>
  <c r="E19" i="3"/>
  <c r="C19" i="3"/>
  <c r="B19" i="3"/>
  <c r="D19" i="3" s="1"/>
  <c r="E18" i="3"/>
  <c r="C18" i="3"/>
  <c r="B18" i="3"/>
  <c r="D18" i="3" s="1"/>
  <c r="L17" i="3"/>
  <c r="E17" i="3"/>
  <c r="C17" i="3"/>
  <c r="B17" i="3"/>
  <c r="E16" i="3"/>
  <c r="C16" i="3"/>
  <c r="B16" i="3"/>
  <c r="E11" i="3"/>
  <c r="C11" i="3"/>
  <c r="D11" i="3" s="1"/>
  <c r="B11" i="3"/>
  <c r="E10" i="3"/>
  <c r="C10" i="3"/>
  <c r="B10" i="3"/>
  <c r="E9" i="3"/>
  <c r="C9" i="3"/>
  <c r="B9" i="3"/>
  <c r="E8" i="3"/>
  <c r="C8" i="3"/>
  <c r="B8" i="3"/>
  <c r="E7" i="3"/>
  <c r="C7" i="3"/>
  <c r="D7" i="3" s="1"/>
  <c r="B7" i="3"/>
  <c r="E19" i="2"/>
  <c r="C19" i="2"/>
  <c r="B19" i="2"/>
  <c r="D19" i="2" s="1"/>
  <c r="F19" i="2" s="1"/>
  <c r="E18" i="2"/>
  <c r="C18" i="2"/>
  <c r="B18" i="2"/>
  <c r="D18" i="2" s="1"/>
  <c r="L17" i="2"/>
  <c r="E17" i="2"/>
  <c r="C17" i="2"/>
  <c r="B17" i="2"/>
  <c r="E16" i="2"/>
  <c r="C16" i="2"/>
  <c r="B16" i="2"/>
  <c r="E11" i="2"/>
  <c r="C11" i="2"/>
  <c r="B11" i="2"/>
  <c r="E10" i="2"/>
  <c r="C10" i="2"/>
  <c r="B10" i="2"/>
  <c r="E9" i="2"/>
  <c r="C9" i="2"/>
  <c r="B9" i="2"/>
  <c r="E8" i="2"/>
  <c r="C8" i="2"/>
  <c r="B8" i="2"/>
  <c r="D8" i="2" s="1"/>
  <c r="E7" i="2"/>
  <c r="C7" i="2"/>
  <c r="B7" i="2"/>
  <c r="L17" i="1"/>
  <c r="E16" i="1"/>
  <c r="C19" i="1"/>
  <c r="B19" i="1"/>
  <c r="C18" i="1"/>
  <c r="B18" i="1"/>
  <c r="C17" i="1"/>
  <c r="B17" i="1"/>
  <c r="C16" i="1"/>
  <c r="B16" i="1"/>
  <c r="E19" i="1"/>
  <c r="C11" i="1"/>
  <c r="B11" i="1"/>
  <c r="E18" i="1"/>
  <c r="C10" i="1"/>
  <c r="B10" i="1"/>
  <c r="E17" i="1"/>
  <c r="E9" i="1"/>
  <c r="C9" i="1"/>
  <c r="B9" i="1"/>
  <c r="E8" i="1"/>
  <c r="C8" i="1"/>
  <c r="B8" i="1"/>
  <c r="E7" i="1"/>
  <c r="C7" i="1"/>
  <c r="B7" i="1"/>
  <c r="F10" i="4" l="1"/>
  <c r="H10" i="4" s="1"/>
  <c r="D10" i="4"/>
  <c r="D9" i="4"/>
  <c r="F9" i="4" s="1"/>
  <c r="D17" i="4"/>
  <c r="F17" i="4" s="1"/>
  <c r="F7" i="4"/>
  <c r="D8" i="4"/>
  <c r="F11" i="4"/>
  <c r="G11" i="4" s="1"/>
  <c r="I11" i="4" s="1"/>
  <c r="D16" i="4"/>
  <c r="F16" i="4" s="1"/>
  <c r="H7" i="4"/>
  <c r="G7" i="4"/>
  <c r="I7" i="4" s="1"/>
  <c r="H11" i="4"/>
  <c r="F8" i="4"/>
  <c r="F18" i="4"/>
  <c r="F19" i="4"/>
  <c r="F10" i="3"/>
  <c r="F9" i="3"/>
  <c r="H9" i="3" s="1"/>
  <c r="D10" i="3"/>
  <c r="D9" i="3"/>
  <c r="D17" i="3"/>
  <c r="F17" i="3" s="1"/>
  <c r="F7" i="3"/>
  <c r="D8" i="3"/>
  <c r="F11" i="3"/>
  <c r="H11" i="3" s="1"/>
  <c r="D16" i="3"/>
  <c r="H10" i="3"/>
  <c r="G10" i="3"/>
  <c r="I10" i="3" s="1"/>
  <c r="H7" i="3"/>
  <c r="G7" i="3"/>
  <c r="I7" i="3" s="1"/>
  <c r="F8" i="3"/>
  <c r="F16" i="3"/>
  <c r="F18" i="3"/>
  <c r="F19" i="3"/>
  <c r="H19" i="2"/>
  <c r="G19" i="2"/>
  <c r="I19" i="2" s="1"/>
  <c r="F17" i="2"/>
  <c r="F8" i="2"/>
  <c r="D7" i="2"/>
  <c r="F7" i="2" s="1"/>
  <c r="D9" i="2"/>
  <c r="F9" i="2" s="1"/>
  <c r="D10" i="2"/>
  <c r="F10" i="2" s="1"/>
  <c r="D11" i="2"/>
  <c r="F11" i="2" s="1"/>
  <c r="D16" i="2"/>
  <c r="F16" i="2" s="1"/>
  <c r="D17" i="2"/>
  <c r="F18" i="2"/>
  <c r="D17" i="1"/>
  <c r="F17" i="1" s="1"/>
  <c r="D18" i="1"/>
  <c r="D9" i="1"/>
  <c r="D10" i="1"/>
  <c r="D16" i="1"/>
  <c r="F16" i="1" s="1"/>
  <c r="F9" i="1"/>
  <c r="F18" i="1"/>
  <c r="D7" i="1"/>
  <c r="F7" i="1" s="1"/>
  <c r="E10" i="1"/>
  <c r="D11" i="1"/>
  <c r="D19" i="1"/>
  <c r="F19" i="1" s="1"/>
  <c r="D8" i="1"/>
  <c r="F8" i="1" s="1"/>
  <c r="E11" i="1"/>
  <c r="H17" i="4" l="1"/>
  <c r="G17" i="4"/>
  <c r="G9" i="4"/>
  <c r="H9" i="4"/>
  <c r="G10" i="4"/>
  <c r="I10" i="4" s="1"/>
  <c r="H16" i="4"/>
  <c r="G16" i="4"/>
  <c r="I16" i="4" s="1"/>
  <c r="H8" i="4"/>
  <c r="G8" i="4"/>
  <c r="I8" i="4" s="1"/>
  <c r="H19" i="4"/>
  <c r="G19" i="4"/>
  <c r="I19" i="4" s="1"/>
  <c r="G18" i="4"/>
  <c r="H18" i="4"/>
  <c r="H17" i="3"/>
  <c r="G17" i="3"/>
  <c r="I17" i="3" s="1"/>
  <c r="G9" i="3"/>
  <c r="I9" i="3" s="1"/>
  <c r="G11" i="3"/>
  <c r="I11" i="3" s="1"/>
  <c r="H16" i="3"/>
  <c r="G16" i="3"/>
  <c r="H19" i="3"/>
  <c r="G19" i="3"/>
  <c r="I19" i="3" s="1"/>
  <c r="H8" i="3"/>
  <c r="G8" i="3"/>
  <c r="G18" i="3"/>
  <c r="H18" i="3"/>
  <c r="H11" i="2"/>
  <c r="G11" i="2"/>
  <c r="G10" i="2"/>
  <c r="H10" i="2"/>
  <c r="H9" i="2"/>
  <c r="G9" i="2"/>
  <c r="G7" i="2"/>
  <c r="H7" i="2"/>
  <c r="H17" i="2"/>
  <c r="G17" i="2"/>
  <c r="G8" i="2"/>
  <c r="H8" i="2"/>
  <c r="G16" i="2"/>
  <c r="I16" i="2" s="1"/>
  <c r="H16" i="2"/>
  <c r="H18" i="2"/>
  <c r="G18" i="2"/>
  <c r="I18" i="2" s="1"/>
  <c r="H16" i="1"/>
  <c r="G16" i="1"/>
  <c r="G7" i="1"/>
  <c r="H7" i="1"/>
  <c r="H19" i="1"/>
  <c r="G19" i="1"/>
  <c r="H18" i="1"/>
  <c r="G18" i="1"/>
  <c r="G9" i="1"/>
  <c r="H9" i="1"/>
  <c r="I9" i="1" s="1"/>
  <c r="H8" i="1"/>
  <c r="G8" i="1"/>
  <c r="H17" i="1"/>
  <c r="G17" i="1"/>
  <c r="I17" i="1" s="1"/>
  <c r="F10" i="1"/>
  <c r="F11" i="1"/>
  <c r="I9" i="4" l="1"/>
  <c r="I17" i="4"/>
  <c r="I18" i="4"/>
  <c r="I8" i="3"/>
  <c r="I16" i="3"/>
  <c r="I18" i="3"/>
  <c r="I8" i="2"/>
  <c r="I7" i="2"/>
  <c r="I10" i="2"/>
  <c r="I17" i="2"/>
  <c r="I9" i="2"/>
  <c r="I11" i="2"/>
  <c r="G11" i="1"/>
  <c r="H11" i="1"/>
  <c r="I11" i="1" s="1"/>
  <c r="H10" i="1"/>
  <c r="G10" i="1"/>
  <c r="I8" i="1"/>
  <c r="I19" i="1"/>
  <c r="I16" i="1"/>
  <c r="I10" i="1"/>
  <c r="I7" i="1"/>
  <c r="I18" i="1"/>
</calcChain>
</file>

<file path=xl/sharedStrings.xml><?xml version="1.0" encoding="utf-8"?>
<sst xmlns="http://schemas.openxmlformats.org/spreadsheetml/2006/main" count="200" uniqueCount="39">
  <si>
    <t xml:space="preserve">   COSTI PER PERSONALE SU fondi BILANCIO INPDAP (uguali o superiori all'anno)</t>
  </si>
  <si>
    <t>TABELLE STIPENDI MENSILI  PERSONALE A TEMPO DETERMINATO</t>
  </si>
  <si>
    <t>Inq</t>
  </si>
  <si>
    <t>stip. base con IIS conglobata</t>
  </si>
  <si>
    <t>IVC</t>
  </si>
  <si>
    <t>13 ma</t>
  </si>
  <si>
    <t>indenn. ateneo</t>
  </si>
  <si>
    <t>totale</t>
  </si>
  <si>
    <t>tot.lordo senza oneri</t>
  </si>
  <si>
    <t>oneri *</t>
  </si>
  <si>
    <t>costo mensile</t>
  </si>
  <si>
    <t>Valore annuo tabellare</t>
  </si>
  <si>
    <t>Indennità di Ateneo</t>
  </si>
  <si>
    <t>CCNL 2019/2021 siglato il 18/01/2024 valido dal 01/01/2024 al 30/04/2024</t>
  </si>
  <si>
    <t>IVC per 7,7</t>
  </si>
  <si>
    <t>B 1</t>
  </si>
  <si>
    <t>B 3</t>
  </si>
  <si>
    <t>C 1</t>
  </si>
  <si>
    <t>D 1</t>
  </si>
  <si>
    <t>EP1</t>
  </si>
  <si>
    <t>CCNL 2019/2021 siglato il 18/01/2024 valido dal 01/05/2024</t>
  </si>
  <si>
    <t>Operatori</t>
  </si>
  <si>
    <t>Collaboratori</t>
  </si>
  <si>
    <t>Funzionari</t>
  </si>
  <si>
    <t>Elevate Professionalità</t>
  </si>
  <si>
    <t>*</t>
  </si>
  <si>
    <t>24,20% sul 100%</t>
  </si>
  <si>
    <t>7,68% solo su stipendio base e indennità di ateneo</t>
  </si>
  <si>
    <t>8,5% sul 100%</t>
  </si>
  <si>
    <t>1,61% sul 100%</t>
  </si>
  <si>
    <t>4,36% sul solo stipendio base (calcolato solo per la cat. EP)</t>
  </si>
  <si>
    <t xml:space="preserve">                                             </t>
  </si>
  <si>
    <t xml:space="preserve">   COSTI PER PERSONALE su fondi BILANCIO INPDAP (uguali o superiori all'anno)</t>
  </si>
  <si>
    <t xml:space="preserve">INPDAP FONDO PENSIONE: </t>
  </si>
  <si>
    <t xml:space="preserve">INPDAP TFR- 9,60% DELL'80%  DELLA RETRIBUZIONE: </t>
  </si>
  <si>
    <t xml:space="preserve">IRAP: </t>
  </si>
  <si>
    <t xml:space="preserve">INPS ASPI (EX DS): </t>
  </si>
  <si>
    <t xml:space="preserve">Maggiorazione 18% del contributo Fondo Pensione: </t>
  </si>
  <si>
    <t>Oneri a carico dell'Amministrazione: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</si>
</sst>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.00_-;\-* #,##0.0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i/>
      <sz val="10"/>
      <name val="Verdana"/>
      <family val="2"/>
    </font>
    <font>
      <b/>
      <sz val="10"/>
      <color indexed="10"/>
      <name val="Verdana"/>
      <family val="2"/>
    </font>
    <font>
      <b/>
      <sz val="12"/>
      <color indexed="10"/>
      <name val="Verdana"/>
      <family val="2"/>
    </font>
    <font>
      <sz val="12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1" fontId="2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1" applyFont="1"/>
    <xf numFmtId="0" fontId="4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2" fillId="0" borderId="0" xfId="1"/>
    <xf numFmtId="10" fontId="5" fillId="0" borderId="0" xfId="1" applyNumberFormat="1" applyFont="1" applyAlignment="1">
      <alignment horizontal="left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 wrapText="1"/>
    </xf>
    <xf numFmtId="41" fontId="4" fillId="0" borderId="0" xfId="3" applyFont="1" applyAlignment="1">
      <alignment vertical="center"/>
    </xf>
    <xf numFmtId="0" fontId="4" fillId="0" borderId="1" xfId="1" applyFont="1" applyBorder="1" applyAlignment="1">
      <alignment vertical="center"/>
    </xf>
    <xf numFmtId="164" fontId="4" fillId="0" borderId="1" xfId="3" applyNumberFormat="1" applyFont="1" applyBorder="1" applyAlignment="1">
      <alignment vertical="center"/>
    </xf>
    <xf numFmtId="164" fontId="4" fillId="0" borderId="1" xfId="1" applyNumberFormat="1" applyFont="1" applyBorder="1"/>
    <xf numFmtId="164" fontId="3" fillId="0" borderId="1" xfId="1" applyNumberFormat="1" applyFont="1" applyBorder="1" applyAlignment="1">
      <alignment vertical="center"/>
    </xf>
    <xf numFmtId="164" fontId="3" fillId="0" borderId="0" xfId="1" applyNumberFormat="1" applyFont="1" applyAlignment="1">
      <alignment vertical="center"/>
    </xf>
    <xf numFmtId="164" fontId="4" fillId="0" borderId="1" xfId="1" applyNumberFormat="1" applyFont="1" applyBorder="1" applyAlignment="1">
      <alignment vertical="center"/>
    </xf>
    <xf numFmtId="164" fontId="8" fillId="0" borderId="0" xfId="3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164" fontId="4" fillId="0" borderId="0" xfId="3" applyNumberFormat="1" applyFont="1" applyBorder="1" applyAlignment="1">
      <alignment vertical="center"/>
    </xf>
    <xf numFmtId="164" fontId="4" fillId="0" borderId="0" xfId="1" applyNumberFormat="1" applyFont="1"/>
    <xf numFmtId="164" fontId="4" fillId="0" borderId="0" xfId="1" applyNumberFormat="1" applyFont="1" applyAlignment="1">
      <alignment vertical="center"/>
    </xf>
    <xf numFmtId="0" fontId="4" fillId="0" borderId="0" xfId="2" applyFont="1"/>
    <xf numFmtId="10" fontId="4" fillId="0" borderId="0" xfId="2" applyNumberFormat="1" applyFont="1"/>
    <xf numFmtId="1" fontId="4" fillId="0" borderId="0" xfId="1" applyNumberFormat="1" applyFont="1" applyAlignment="1">
      <alignment vertical="center"/>
    </xf>
    <xf numFmtId="41" fontId="9" fillId="0" borderId="0" xfId="3" applyFont="1" applyAlignment="1">
      <alignment vertical="center"/>
    </xf>
    <xf numFmtId="0" fontId="4" fillId="0" borderId="0" xfId="2" applyFont="1" applyAlignment="1">
      <alignment horizontal="right"/>
    </xf>
    <xf numFmtId="10" fontId="3" fillId="0" borderId="1" xfId="1" applyNumberFormat="1" applyFont="1" applyBorder="1" applyAlignment="1">
      <alignment horizontal="right"/>
    </xf>
    <xf numFmtId="0" fontId="4" fillId="0" borderId="0" xfId="0" applyFont="1"/>
    <xf numFmtId="0" fontId="3" fillId="0" borderId="0" xfId="1" applyFont="1"/>
  </cellXfs>
  <cellStyles count="4">
    <cellStyle name="Migliaia [0] 2" xfId="3" xr:uid="{7AE9D17A-C9A6-442D-B6E6-20097277D660}"/>
    <cellStyle name="Normale" xfId="0" builtinId="0"/>
    <cellStyle name="Normale 2" xfId="1" xr:uid="{8626BFA6-123E-46E6-907B-89B9B3338479}"/>
    <cellStyle name="Normale 3" xfId="2" xr:uid="{635E0724-3A42-45D1-A9E2-5A592CB4D3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430CD-8FBF-4994-AECE-17CA93C82734}">
  <sheetPr>
    <pageSetUpPr fitToPage="1"/>
  </sheetPr>
  <dimension ref="A1:O26"/>
  <sheetViews>
    <sheetView tabSelected="1" view="pageBreakPreview" zoomScaleSheetLayoutView="100" workbookViewId="0">
      <selection activeCell="C30" sqref="C30"/>
    </sheetView>
  </sheetViews>
  <sheetFormatPr defaultColWidth="12.28515625" defaultRowHeight="12.75" x14ac:dyDescent="0.25"/>
  <cols>
    <col min="1" max="1" width="25.28515625" style="2" customWidth="1"/>
    <col min="2" max="2" width="13.7109375" style="2" customWidth="1"/>
    <col min="3" max="4" width="9.7109375" style="2" bestFit="1" customWidth="1"/>
    <col min="5" max="5" width="14.28515625" style="2" customWidth="1"/>
    <col min="6" max="6" width="14.85546875" style="2" customWidth="1"/>
    <col min="7" max="8" width="12.28515625" style="2" customWidth="1"/>
    <col min="9" max="9" width="14.42578125" style="2" customWidth="1"/>
    <col min="10" max="10" width="13.28515625" style="2" customWidth="1"/>
    <col min="11" max="11" width="13.85546875" style="2" customWidth="1"/>
    <col min="12" max="12" width="9.42578125" style="2" customWidth="1"/>
    <col min="13" max="13" width="11.28515625" style="2" customWidth="1"/>
    <col min="14" max="14" width="16.42578125" style="2" bestFit="1" customWidth="1"/>
    <col min="15" max="16384" width="12.28515625" style="2"/>
  </cols>
  <sheetData>
    <row r="1" spans="1:15" x14ac:dyDescent="0.2">
      <c r="A1" s="34" t="s">
        <v>32</v>
      </c>
      <c r="B1" s="34"/>
      <c r="C1" s="34"/>
      <c r="D1" s="34"/>
      <c r="E1" s="34"/>
      <c r="F1" s="34"/>
      <c r="I1" s="3"/>
      <c r="J1" s="3"/>
      <c r="K1" s="4"/>
    </row>
    <row r="2" spans="1:15" ht="15" x14ac:dyDescent="0.2">
      <c r="A2" s="5"/>
      <c r="B2" s="1" t="s">
        <v>1</v>
      </c>
      <c r="C2" s="1"/>
      <c r="D2" s="1"/>
      <c r="E2" s="1"/>
      <c r="F2" s="1"/>
      <c r="G2" s="4"/>
      <c r="H2" s="4"/>
      <c r="I2" s="32">
        <v>1</v>
      </c>
      <c r="J2" s="6"/>
      <c r="K2" s="4"/>
      <c r="L2" s="4"/>
      <c r="M2" s="4"/>
    </row>
    <row r="3" spans="1:15" ht="15" x14ac:dyDescent="0.2">
      <c r="B3" s="24"/>
      <c r="C3" s="24"/>
      <c r="D3" s="24"/>
      <c r="E3" s="24"/>
      <c r="F3" s="24"/>
      <c r="G3" s="24"/>
      <c r="H3" s="25"/>
      <c r="I3" s="20"/>
      <c r="J3" s="20"/>
      <c r="K3" s="26"/>
      <c r="L3" s="26"/>
      <c r="M3" s="26"/>
      <c r="N3" s="22"/>
      <c r="O3" s="23"/>
    </row>
    <row r="4" spans="1:15" ht="29.25" customHeight="1" x14ac:dyDescent="0.25">
      <c r="B4" s="4"/>
      <c r="C4" s="4"/>
      <c r="D4" s="4"/>
      <c r="F4" s="7"/>
      <c r="G4" s="4"/>
      <c r="I4" s="8" t="s">
        <v>13</v>
      </c>
      <c r="J4" s="20"/>
      <c r="K4" s="3"/>
      <c r="L4" s="4"/>
      <c r="M4" s="4"/>
      <c r="N4" s="4"/>
    </row>
    <row r="5" spans="1:15" ht="38.25" x14ac:dyDescent="0.25">
      <c r="A5" s="9" t="s">
        <v>2</v>
      </c>
      <c r="B5" s="10" t="s">
        <v>3</v>
      </c>
      <c r="C5" s="10" t="s">
        <v>14</v>
      </c>
      <c r="D5" s="9" t="s">
        <v>5</v>
      </c>
      <c r="E5" s="10" t="s">
        <v>6</v>
      </c>
      <c r="F5" s="9" t="s">
        <v>7</v>
      </c>
      <c r="G5" s="10" t="s">
        <v>8</v>
      </c>
      <c r="H5" s="10" t="s">
        <v>9</v>
      </c>
      <c r="I5" s="10" t="s">
        <v>10</v>
      </c>
      <c r="J5" s="20"/>
      <c r="K5" s="11" t="s">
        <v>11</v>
      </c>
      <c r="L5" s="12" t="s">
        <v>4</v>
      </c>
      <c r="M5" s="11" t="s">
        <v>12</v>
      </c>
      <c r="N5" s="13"/>
    </row>
    <row r="6" spans="1:15" ht="9.75" customHeight="1" x14ac:dyDescent="0.25">
      <c r="B6" s="14"/>
      <c r="C6" s="14"/>
      <c r="D6" s="14"/>
      <c r="E6" s="14"/>
      <c r="F6" s="14"/>
      <c r="G6" s="14"/>
      <c r="H6" s="14"/>
      <c r="I6" s="14"/>
      <c r="J6" s="20"/>
      <c r="O6" s="15"/>
    </row>
    <row r="7" spans="1:15" ht="15" x14ac:dyDescent="0.2">
      <c r="A7" s="12" t="s">
        <v>15</v>
      </c>
      <c r="B7" s="17">
        <f>ROUND(K7/12*$I$2,2)</f>
        <v>1506.23</v>
      </c>
      <c r="C7" s="17">
        <f>ROUND((L7*7.7)/12*$I$2,2)</f>
        <v>57.98</v>
      </c>
      <c r="D7" s="17">
        <f>ROUND((B7+C7)/12,2)</f>
        <v>130.35</v>
      </c>
      <c r="E7" s="17">
        <f>ROUND(M7/12*$I$2,2)</f>
        <v>128.85</v>
      </c>
      <c r="F7" s="17">
        <f>SUM(B7:E7)</f>
        <v>1823.4099999999999</v>
      </c>
      <c r="G7" s="17">
        <f>ROUND(F7-F7*2%,2)</f>
        <v>1786.94</v>
      </c>
      <c r="H7" s="18">
        <f>ROUND((F7)*40.38%+(F7)*1.61%,2)</f>
        <v>765.65</v>
      </c>
      <c r="I7" s="19">
        <f>G7+H7</f>
        <v>2552.59</v>
      </c>
      <c r="J7" s="20"/>
      <c r="K7" s="21">
        <v>18074.78</v>
      </c>
      <c r="L7" s="21">
        <v>90.36</v>
      </c>
      <c r="M7" s="21">
        <v>1546.16</v>
      </c>
      <c r="N7" s="22"/>
      <c r="O7" s="23"/>
    </row>
    <row r="8" spans="1:15" ht="15" x14ac:dyDescent="0.2">
      <c r="A8" s="12" t="s">
        <v>16</v>
      </c>
      <c r="B8" s="17">
        <f t="shared" ref="B8:B11" si="0">ROUND(K8/12*$I$2,2)</f>
        <v>1663.96</v>
      </c>
      <c r="C8" s="17">
        <f t="shared" ref="C8:C11" si="1">ROUND((L8*7.7)/12*$I$2,2)</f>
        <v>64.06</v>
      </c>
      <c r="D8" s="17">
        <f t="shared" ref="D8:D11" si="2">ROUND((B8+C8)/12,2)</f>
        <v>144</v>
      </c>
      <c r="E8" s="17">
        <f t="shared" ref="E8:E11" si="3">ROUND(M8/12*$I$2,2)</f>
        <v>128.85</v>
      </c>
      <c r="F8" s="17">
        <f>SUM(B8:E8)</f>
        <v>2000.87</v>
      </c>
      <c r="G8" s="17">
        <f t="shared" ref="G8:G10" si="4">ROUND(F8-F8*2%,2)</f>
        <v>1960.85</v>
      </c>
      <c r="H8" s="18">
        <f t="shared" ref="H8:H10" si="5">ROUND((F8)*40.38%+(F8)*1.61%,2)</f>
        <v>840.17</v>
      </c>
      <c r="I8" s="19">
        <f t="shared" ref="I8" si="6">G8+H8</f>
        <v>2801.02</v>
      </c>
      <c r="J8" s="20"/>
      <c r="K8" s="21">
        <v>19967.47</v>
      </c>
      <c r="L8" s="21">
        <v>99.84</v>
      </c>
      <c r="M8" s="21">
        <v>1546.16</v>
      </c>
      <c r="N8" s="22"/>
      <c r="O8" s="23"/>
    </row>
    <row r="9" spans="1:15" ht="15" x14ac:dyDescent="0.2">
      <c r="A9" s="12" t="s">
        <v>17</v>
      </c>
      <c r="B9" s="17">
        <f t="shared" si="0"/>
        <v>1713.88</v>
      </c>
      <c r="C9" s="17">
        <f t="shared" si="1"/>
        <v>65.989999999999995</v>
      </c>
      <c r="D9" s="17">
        <f t="shared" si="2"/>
        <v>148.32</v>
      </c>
      <c r="E9" s="17">
        <f t="shared" si="3"/>
        <v>171.16</v>
      </c>
      <c r="F9" s="17">
        <f>SUM(B9:E9)</f>
        <v>2099.35</v>
      </c>
      <c r="G9" s="17">
        <f t="shared" si="4"/>
        <v>2057.36</v>
      </c>
      <c r="H9" s="18">
        <f t="shared" si="5"/>
        <v>881.52</v>
      </c>
      <c r="I9" s="19">
        <f>G9+H9</f>
        <v>2938.88</v>
      </c>
      <c r="J9" s="20"/>
      <c r="K9" s="21">
        <v>20566.599999999999</v>
      </c>
      <c r="L9" s="21">
        <v>102.84</v>
      </c>
      <c r="M9" s="21">
        <v>2053.9700000000003</v>
      </c>
      <c r="N9" s="22"/>
      <c r="O9" s="23"/>
    </row>
    <row r="10" spans="1:15" ht="15" x14ac:dyDescent="0.2">
      <c r="A10" s="12" t="s">
        <v>18</v>
      </c>
      <c r="B10" s="17">
        <f t="shared" si="0"/>
        <v>1991.87</v>
      </c>
      <c r="C10" s="17">
        <f t="shared" si="1"/>
        <v>76.69</v>
      </c>
      <c r="D10" s="17">
        <f t="shared" si="2"/>
        <v>172.38</v>
      </c>
      <c r="E10" s="17">
        <f t="shared" si="3"/>
        <v>236.85</v>
      </c>
      <c r="F10" s="17">
        <f>SUM(B10:E10)</f>
        <v>2477.79</v>
      </c>
      <c r="G10" s="17">
        <f t="shared" si="4"/>
        <v>2428.23</v>
      </c>
      <c r="H10" s="18">
        <f t="shared" si="5"/>
        <v>1040.42</v>
      </c>
      <c r="I10" s="19">
        <f>G10+H10</f>
        <v>3468.65</v>
      </c>
      <c r="J10" s="20"/>
      <c r="K10" s="21">
        <v>23902.47</v>
      </c>
      <c r="L10" s="21">
        <v>119.52</v>
      </c>
      <c r="M10" s="21">
        <v>2842.16</v>
      </c>
      <c r="N10" s="22"/>
      <c r="O10" s="23"/>
    </row>
    <row r="11" spans="1:15" ht="15" x14ac:dyDescent="0.2">
      <c r="A11" s="12" t="s">
        <v>19</v>
      </c>
      <c r="B11" s="17">
        <f t="shared" si="0"/>
        <v>2240.84</v>
      </c>
      <c r="C11" s="17">
        <f t="shared" si="1"/>
        <v>86.24</v>
      </c>
      <c r="D11" s="17">
        <f t="shared" si="2"/>
        <v>193.92</v>
      </c>
      <c r="E11" s="17">
        <f t="shared" si="3"/>
        <v>279.95</v>
      </c>
      <c r="F11" s="17">
        <f>SUM(B11:E11)</f>
        <v>2800.95</v>
      </c>
      <c r="G11" s="17">
        <f>ROUND(F11-F11*2%,2)</f>
        <v>2744.93</v>
      </c>
      <c r="H11" s="18">
        <f>ROUND((F11)*40.38%+(F11)*1.61%+((B11+C11)-(556.86*$I$2))*4.36%,2)</f>
        <v>1253.3</v>
      </c>
      <c r="I11" s="19">
        <f>G11+H11</f>
        <v>3998.2299999999996</v>
      </c>
      <c r="J11" s="20"/>
      <c r="K11" s="21">
        <v>26890.05</v>
      </c>
      <c r="L11" s="21">
        <v>134.4</v>
      </c>
      <c r="M11" s="21">
        <v>3359.4</v>
      </c>
      <c r="N11" s="22"/>
      <c r="O11" s="23"/>
    </row>
    <row r="12" spans="1:15" ht="15" x14ac:dyDescent="0.2">
      <c r="B12" s="24"/>
      <c r="C12" s="24"/>
      <c r="D12" s="24"/>
      <c r="E12" s="24"/>
      <c r="F12" s="24"/>
      <c r="G12" s="24"/>
      <c r="H12" s="25"/>
      <c r="I12" s="20"/>
      <c r="J12" s="20"/>
      <c r="K12" s="26"/>
      <c r="L12" s="26"/>
      <c r="M12" s="26"/>
      <c r="N12" s="22"/>
      <c r="O12" s="23"/>
    </row>
    <row r="13" spans="1:15" ht="29.25" customHeight="1" x14ac:dyDescent="0.25">
      <c r="B13" s="4"/>
      <c r="C13" s="4"/>
      <c r="D13" s="4"/>
      <c r="F13" s="7"/>
      <c r="G13" s="4"/>
      <c r="I13" s="8" t="s">
        <v>20</v>
      </c>
      <c r="J13" s="20"/>
      <c r="K13" s="3"/>
      <c r="L13" s="4"/>
      <c r="M13" s="4"/>
      <c r="N13" s="4"/>
    </row>
    <row r="14" spans="1:15" ht="38.25" x14ac:dyDescent="0.25">
      <c r="A14" s="9" t="s">
        <v>2</v>
      </c>
      <c r="B14" s="10" t="s">
        <v>3</v>
      </c>
      <c r="C14" s="10" t="s">
        <v>14</v>
      </c>
      <c r="D14" s="9" t="s">
        <v>5</v>
      </c>
      <c r="E14" s="10" t="s">
        <v>6</v>
      </c>
      <c r="F14" s="9" t="s">
        <v>7</v>
      </c>
      <c r="G14" s="10" t="s">
        <v>8</v>
      </c>
      <c r="H14" s="10" t="s">
        <v>9</v>
      </c>
      <c r="I14" s="10" t="s">
        <v>10</v>
      </c>
      <c r="J14" s="20"/>
      <c r="K14" s="11" t="s">
        <v>11</v>
      </c>
      <c r="L14" s="12" t="s">
        <v>4</v>
      </c>
      <c r="M14" s="11" t="s">
        <v>12</v>
      </c>
      <c r="N14" s="13"/>
    </row>
    <row r="15" spans="1:15" ht="9.75" customHeight="1" x14ac:dyDescent="0.25">
      <c r="B15" s="14"/>
      <c r="C15" s="14"/>
      <c r="D15" s="14"/>
      <c r="E15" s="14"/>
      <c r="F15" s="14"/>
      <c r="G15" s="14"/>
      <c r="H15" s="14"/>
      <c r="I15" s="14"/>
      <c r="J15" s="20"/>
      <c r="O15" s="15"/>
    </row>
    <row r="16" spans="1:15" ht="15" x14ac:dyDescent="0.2">
      <c r="A16" s="16" t="s">
        <v>21</v>
      </c>
      <c r="B16" s="17">
        <f t="shared" ref="B16:B19" si="7">ROUND(K16/12*$I$2,2)</f>
        <v>1663.96</v>
      </c>
      <c r="C16" s="17">
        <f t="shared" ref="C16:C19" si="8">ROUND((L16*7.7)/12*$I$2,2)</f>
        <v>64.06</v>
      </c>
      <c r="D16" s="17">
        <f t="shared" ref="D16:D19" si="9">ROUND((B16+C16)/12,2)</f>
        <v>144</v>
      </c>
      <c r="E16" s="17">
        <f>ROUND(M16/12*$I$2,2)</f>
        <v>128.85</v>
      </c>
      <c r="F16" s="17">
        <f>SUM(B16:E16)</f>
        <v>2000.87</v>
      </c>
      <c r="G16" s="17">
        <f t="shared" ref="G16:G18" si="10">ROUND(F16-F16*2%,2)</f>
        <v>1960.85</v>
      </c>
      <c r="H16" s="18">
        <f t="shared" ref="H16:H18" si="11">ROUND((F16)*40.38%+(F16)*1.61%,2)</f>
        <v>840.17</v>
      </c>
      <c r="I16" s="19">
        <f t="shared" ref="I16" si="12">G16+H16</f>
        <v>2801.02</v>
      </c>
      <c r="J16" s="20"/>
      <c r="K16" s="21">
        <v>19967.47</v>
      </c>
      <c r="L16" s="21">
        <v>99.84</v>
      </c>
      <c r="M16" s="21">
        <v>1546.16</v>
      </c>
      <c r="N16" s="22"/>
      <c r="O16" s="23"/>
    </row>
    <row r="17" spans="1:15" ht="15" x14ac:dyDescent="0.2">
      <c r="A17" s="16" t="s">
        <v>22</v>
      </c>
      <c r="B17" s="17">
        <f t="shared" si="7"/>
        <v>1746.05</v>
      </c>
      <c r="C17" s="17">
        <f t="shared" si="8"/>
        <v>67.22</v>
      </c>
      <c r="D17" s="17">
        <f t="shared" si="9"/>
        <v>151.11000000000001</v>
      </c>
      <c r="E17" s="17">
        <f>ROUND(M17/12*$I$2,2)</f>
        <v>171.16</v>
      </c>
      <c r="F17" s="17">
        <f>SUM(B17:E17)</f>
        <v>2135.54</v>
      </c>
      <c r="G17" s="17">
        <f t="shared" si="10"/>
        <v>2092.83</v>
      </c>
      <c r="H17" s="18">
        <f t="shared" si="11"/>
        <v>896.71</v>
      </c>
      <c r="I17" s="19">
        <f>G17+H17</f>
        <v>2989.54</v>
      </c>
      <c r="J17" s="20"/>
      <c r="K17" s="21">
        <v>20952.599999999999</v>
      </c>
      <c r="L17" s="21">
        <f>8.73*12</f>
        <v>104.76</v>
      </c>
      <c r="M17" s="21">
        <v>2053.9700000000003</v>
      </c>
      <c r="N17" s="22"/>
      <c r="O17" s="23"/>
    </row>
    <row r="18" spans="1:15" ht="15" x14ac:dyDescent="0.2">
      <c r="A18" s="16" t="s">
        <v>23</v>
      </c>
      <c r="B18" s="17">
        <f t="shared" si="7"/>
        <v>1991.87</v>
      </c>
      <c r="C18" s="17">
        <f t="shared" si="8"/>
        <v>76.69</v>
      </c>
      <c r="D18" s="17">
        <f t="shared" si="9"/>
        <v>172.38</v>
      </c>
      <c r="E18" s="17">
        <f>ROUND(M18/12*$I$2,2)</f>
        <v>236.85</v>
      </c>
      <c r="F18" s="17">
        <f>SUM(B18:E18)</f>
        <v>2477.79</v>
      </c>
      <c r="G18" s="17">
        <f t="shared" si="10"/>
        <v>2428.23</v>
      </c>
      <c r="H18" s="18">
        <f t="shared" si="11"/>
        <v>1040.42</v>
      </c>
      <c r="I18" s="19">
        <f>G18+H18</f>
        <v>3468.65</v>
      </c>
      <c r="J18" s="20"/>
      <c r="K18" s="21">
        <v>23902.47</v>
      </c>
      <c r="L18" s="21">
        <v>119.52</v>
      </c>
      <c r="M18" s="21">
        <v>2842.16</v>
      </c>
      <c r="N18" s="22"/>
      <c r="O18" s="23"/>
    </row>
    <row r="19" spans="1:15" ht="15" x14ac:dyDescent="0.2">
      <c r="A19" s="16" t="s">
        <v>24</v>
      </c>
      <c r="B19" s="17">
        <f t="shared" si="7"/>
        <v>2240.84</v>
      </c>
      <c r="C19" s="17">
        <f t="shared" si="8"/>
        <v>86.24</v>
      </c>
      <c r="D19" s="17">
        <f t="shared" si="9"/>
        <v>193.92</v>
      </c>
      <c r="E19" s="17">
        <f>ROUND(M19/12*$I$2,2)</f>
        <v>279.95</v>
      </c>
      <c r="F19" s="17">
        <f>SUM(B19:E19)</f>
        <v>2800.95</v>
      </c>
      <c r="G19" s="17">
        <f>ROUND(F19-F19*2%,2)</f>
        <v>2744.93</v>
      </c>
      <c r="H19" s="18">
        <f>ROUND((F19)*40.38%+(F19)*1.61%+((B19+C19)-(556.86*$I$2))*4.36%,2)</f>
        <v>1253.3</v>
      </c>
      <c r="I19" s="19">
        <f>G19+H19</f>
        <v>3998.2299999999996</v>
      </c>
      <c r="J19" s="20"/>
      <c r="K19" s="21">
        <v>26890.05</v>
      </c>
      <c r="L19" s="21">
        <v>134.4</v>
      </c>
      <c r="M19" s="21">
        <v>3359.4</v>
      </c>
      <c r="N19" s="22"/>
      <c r="O19" s="23"/>
    </row>
    <row r="21" spans="1:15" ht="15" x14ac:dyDescent="0.2">
      <c r="A21" s="31" t="s">
        <v>25</v>
      </c>
      <c r="B21" s="33" t="s">
        <v>38</v>
      </c>
      <c r="C21" s="27"/>
      <c r="D21" s="28"/>
      <c r="E21" s="27"/>
      <c r="L21" s="29"/>
      <c r="M21" s="29"/>
      <c r="N21" s="30"/>
      <c r="O21" s="23"/>
    </row>
    <row r="22" spans="1:15" x14ac:dyDescent="0.2">
      <c r="A22" s="27"/>
      <c r="B22" s="27"/>
      <c r="C22" s="27"/>
      <c r="D22" s="31" t="s">
        <v>33</v>
      </c>
      <c r="E22" s="27" t="s">
        <v>26</v>
      </c>
      <c r="J22" s="2" t="s">
        <v>31</v>
      </c>
    </row>
    <row r="23" spans="1:15" x14ac:dyDescent="0.2">
      <c r="A23" s="27"/>
      <c r="B23" s="27"/>
      <c r="C23" s="27"/>
      <c r="D23" s="31" t="s">
        <v>34</v>
      </c>
      <c r="E23" s="27" t="s">
        <v>27</v>
      </c>
    </row>
    <row r="24" spans="1:15" x14ac:dyDescent="0.2">
      <c r="A24" s="27"/>
      <c r="B24" s="27"/>
      <c r="C24" s="27"/>
      <c r="D24" s="31" t="s">
        <v>35</v>
      </c>
      <c r="E24" s="27" t="s">
        <v>28</v>
      </c>
    </row>
    <row r="25" spans="1:15" x14ac:dyDescent="0.2">
      <c r="A25" s="27"/>
      <c r="B25" s="27"/>
      <c r="C25" s="27"/>
      <c r="D25" s="31" t="s">
        <v>36</v>
      </c>
      <c r="E25" s="27" t="s">
        <v>29</v>
      </c>
    </row>
    <row r="26" spans="1:15" x14ac:dyDescent="0.2">
      <c r="A26" s="27"/>
      <c r="B26" s="27"/>
      <c r="C26" s="27"/>
      <c r="D26" s="31" t="s">
        <v>37</v>
      </c>
      <c r="E26" s="27" t="s">
        <v>30</v>
      </c>
    </row>
  </sheetData>
  <mergeCells count="1">
    <mergeCell ref="A1:F1"/>
  </mergeCells>
  <printOptions horizontalCentered="1"/>
  <pageMargins left="0" right="0" top="0.98425196850393704" bottom="0.98425196850393704" header="0.51181102362204722" footer="0.51181102362204722"/>
  <pageSetup paperSize="9" scale="82" orientation="landscape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07E2D-8A0C-402A-B3DD-50EC3D546FD4}">
  <sheetPr>
    <pageSetUpPr fitToPage="1"/>
  </sheetPr>
  <dimension ref="A1:O26"/>
  <sheetViews>
    <sheetView view="pageBreakPreview" zoomScaleSheetLayoutView="100" workbookViewId="0">
      <selection activeCell="B21" sqref="B21"/>
    </sheetView>
  </sheetViews>
  <sheetFormatPr defaultColWidth="12.28515625" defaultRowHeight="12.75" x14ac:dyDescent="0.25"/>
  <cols>
    <col min="1" max="1" width="25.28515625" style="2" customWidth="1"/>
    <col min="2" max="2" width="13.7109375" style="2" customWidth="1"/>
    <col min="3" max="4" width="9.7109375" style="2" bestFit="1" customWidth="1"/>
    <col min="5" max="5" width="14.28515625" style="2" customWidth="1"/>
    <col min="6" max="6" width="14.85546875" style="2" customWidth="1"/>
    <col min="7" max="8" width="12.28515625" style="2" customWidth="1"/>
    <col min="9" max="9" width="14.42578125" style="2" customWidth="1"/>
    <col min="10" max="10" width="13.28515625" style="2" customWidth="1"/>
    <col min="11" max="11" width="13.85546875" style="2" customWidth="1"/>
    <col min="12" max="12" width="9.42578125" style="2" bestFit="1" customWidth="1"/>
    <col min="13" max="13" width="11.28515625" style="2" bestFit="1" customWidth="1"/>
    <col min="14" max="14" width="16.42578125" style="2" bestFit="1" customWidth="1"/>
    <col min="15" max="16384" width="12.28515625" style="2"/>
  </cols>
  <sheetData>
    <row r="1" spans="1:15" x14ac:dyDescent="0.2">
      <c r="A1" s="34" t="s">
        <v>0</v>
      </c>
      <c r="B1" s="34"/>
      <c r="C1" s="34"/>
      <c r="D1" s="34"/>
      <c r="E1" s="34"/>
      <c r="F1" s="34"/>
      <c r="I1" s="3"/>
      <c r="J1" s="3"/>
      <c r="K1" s="4"/>
    </row>
    <row r="2" spans="1:15" ht="15" x14ac:dyDescent="0.2">
      <c r="A2" s="5"/>
      <c r="B2" s="1" t="s">
        <v>1</v>
      </c>
      <c r="C2" s="1"/>
      <c r="D2" s="1"/>
      <c r="E2" s="1"/>
      <c r="F2" s="1"/>
      <c r="G2" s="4"/>
      <c r="H2" s="4"/>
      <c r="I2" s="32">
        <v>0.83330000000000004</v>
      </c>
      <c r="J2" s="6"/>
      <c r="K2" s="4"/>
      <c r="L2" s="4"/>
      <c r="M2" s="4"/>
    </row>
    <row r="3" spans="1:15" ht="15" x14ac:dyDescent="0.2">
      <c r="B3" s="24"/>
      <c r="C3" s="24"/>
      <c r="D3" s="24"/>
      <c r="E3" s="24"/>
      <c r="F3" s="24"/>
      <c r="G3" s="24"/>
      <c r="H3" s="25"/>
      <c r="I3" s="20"/>
      <c r="J3" s="20"/>
      <c r="K3" s="26"/>
      <c r="L3" s="26"/>
      <c r="M3" s="26"/>
      <c r="N3" s="22"/>
      <c r="O3" s="23"/>
    </row>
    <row r="4" spans="1:15" ht="29.25" customHeight="1" x14ac:dyDescent="0.25">
      <c r="B4" s="4"/>
      <c r="C4" s="4"/>
      <c r="D4" s="4"/>
      <c r="F4" s="7"/>
      <c r="G4" s="4"/>
      <c r="I4" s="8" t="s">
        <v>13</v>
      </c>
      <c r="J4" s="20"/>
      <c r="K4" s="3"/>
      <c r="L4" s="4"/>
      <c r="M4" s="4"/>
      <c r="N4" s="4"/>
    </row>
    <row r="5" spans="1:15" ht="38.25" x14ac:dyDescent="0.25">
      <c r="A5" s="9" t="s">
        <v>2</v>
      </c>
      <c r="B5" s="10" t="s">
        <v>3</v>
      </c>
      <c r="C5" s="10" t="s">
        <v>14</v>
      </c>
      <c r="D5" s="9" t="s">
        <v>5</v>
      </c>
      <c r="E5" s="10" t="s">
        <v>6</v>
      </c>
      <c r="F5" s="9" t="s">
        <v>7</v>
      </c>
      <c r="G5" s="10" t="s">
        <v>8</v>
      </c>
      <c r="H5" s="10" t="s">
        <v>9</v>
      </c>
      <c r="I5" s="10" t="s">
        <v>10</v>
      </c>
      <c r="J5" s="20"/>
      <c r="K5" s="11" t="s">
        <v>11</v>
      </c>
      <c r="L5" s="12" t="s">
        <v>4</v>
      </c>
      <c r="M5" s="11" t="s">
        <v>12</v>
      </c>
      <c r="N5" s="13"/>
    </row>
    <row r="6" spans="1:15" ht="9.75" customHeight="1" x14ac:dyDescent="0.25">
      <c r="B6" s="14"/>
      <c r="C6" s="14"/>
      <c r="D6" s="14"/>
      <c r="E6" s="14"/>
      <c r="F6" s="14"/>
      <c r="G6" s="14"/>
      <c r="H6" s="14"/>
      <c r="I6" s="14"/>
      <c r="J6" s="20"/>
      <c r="O6" s="15"/>
    </row>
    <row r="7" spans="1:15" ht="15" x14ac:dyDescent="0.2">
      <c r="A7" s="12" t="s">
        <v>15</v>
      </c>
      <c r="B7" s="17">
        <f>ROUND(K7/12*$I$2,2)</f>
        <v>1255.1400000000001</v>
      </c>
      <c r="C7" s="17">
        <f>ROUND((L7*7.7)/12*$I$2,2)</f>
        <v>48.32</v>
      </c>
      <c r="D7" s="17">
        <f>ROUND((B7+C7)/12,2)</f>
        <v>108.62</v>
      </c>
      <c r="E7" s="17">
        <f>ROUND(M7/12*$I$2,2)</f>
        <v>107.37</v>
      </c>
      <c r="F7" s="17">
        <f>SUM(B7:E7)</f>
        <v>1519.4499999999998</v>
      </c>
      <c r="G7" s="17">
        <f>ROUND(F7-F7*2%,2)</f>
        <v>1489.06</v>
      </c>
      <c r="H7" s="18">
        <f>ROUND((F7)*40.38%+(F7)*1.61%,2)</f>
        <v>638.02</v>
      </c>
      <c r="I7" s="19">
        <f>G7+H7</f>
        <v>2127.08</v>
      </c>
      <c r="J7" s="20"/>
      <c r="K7" s="21">
        <v>18074.78</v>
      </c>
      <c r="L7" s="21">
        <v>90.36</v>
      </c>
      <c r="M7" s="21">
        <v>1546.16</v>
      </c>
      <c r="N7" s="22"/>
      <c r="O7" s="23"/>
    </row>
    <row r="8" spans="1:15" ht="15" x14ac:dyDescent="0.2">
      <c r="A8" s="12" t="s">
        <v>16</v>
      </c>
      <c r="B8" s="17">
        <f t="shared" ref="B8:B11" si="0">ROUND(K8/12*$I$2,2)</f>
        <v>1386.57</v>
      </c>
      <c r="C8" s="17">
        <f t="shared" ref="C8:C11" si="1">ROUND((L8*7.7)/12*$I$2,2)</f>
        <v>53.38</v>
      </c>
      <c r="D8" s="17">
        <f t="shared" ref="D8:D11" si="2">ROUND((B8+C8)/12,2)</f>
        <v>120</v>
      </c>
      <c r="E8" s="17">
        <f t="shared" ref="E8:E11" si="3">ROUND(M8/12*$I$2,2)</f>
        <v>107.37</v>
      </c>
      <c r="F8" s="17">
        <f>SUM(B8:E8)</f>
        <v>1667.3200000000002</v>
      </c>
      <c r="G8" s="17">
        <f t="shared" ref="G8:G10" si="4">ROUND(F8-F8*2%,2)</f>
        <v>1633.97</v>
      </c>
      <c r="H8" s="18">
        <f t="shared" ref="H8:H10" si="5">ROUND((F8)*40.38%+(F8)*1.61%,2)</f>
        <v>700.11</v>
      </c>
      <c r="I8" s="19">
        <f t="shared" ref="I8" si="6">G8+H8</f>
        <v>2334.08</v>
      </c>
      <c r="J8" s="20"/>
      <c r="K8" s="21">
        <v>19967.47</v>
      </c>
      <c r="L8" s="21">
        <v>99.84</v>
      </c>
      <c r="M8" s="21">
        <v>1546.16</v>
      </c>
      <c r="N8" s="22"/>
      <c r="O8" s="23"/>
    </row>
    <row r="9" spans="1:15" ht="15" x14ac:dyDescent="0.2">
      <c r="A9" s="12" t="s">
        <v>17</v>
      </c>
      <c r="B9" s="17">
        <f t="shared" si="0"/>
        <v>1428.18</v>
      </c>
      <c r="C9" s="17">
        <f t="shared" si="1"/>
        <v>54.99</v>
      </c>
      <c r="D9" s="17">
        <f t="shared" si="2"/>
        <v>123.6</v>
      </c>
      <c r="E9" s="17">
        <f t="shared" si="3"/>
        <v>142.63</v>
      </c>
      <c r="F9" s="17">
        <f>SUM(B9:E9)</f>
        <v>1749.4</v>
      </c>
      <c r="G9" s="17">
        <f t="shared" si="4"/>
        <v>1714.41</v>
      </c>
      <c r="H9" s="18">
        <f t="shared" si="5"/>
        <v>734.57</v>
      </c>
      <c r="I9" s="19">
        <f>G9+H9</f>
        <v>2448.98</v>
      </c>
      <c r="J9" s="20"/>
      <c r="K9" s="21">
        <v>20566.599999999999</v>
      </c>
      <c r="L9" s="21">
        <v>102.84</v>
      </c>
      <c r="M9" s="21">
        <v>2053.9700000000003</v>
      </c>
      <c r="N9" s="22"/>
      <c r="O9" s="23"/>
    </row>
    <row r="10" spans="1:15" ht="15" x14ac:dyDescent="0.2">
      <c r="A10" s="12" t="s">
        <v>18</v>
      </c>
      <c r="B10" s="17">
        <f t="shared" si="0"/>
        <v>1659.83</v>
      </c>
      <c r="C10" s="17">
        <f t="shared" si="1"/>
        <v>63.91</v>
      </c>
      <c r="D10" s="17">
        <f t="shared" si="2"/>
        <v>143.65</v>
      </c>
      <c r="E10" s="17">
        <f t="shared" si="3"/>
        <v>197.36</v>
      </c>
      <c r="F10" s="17">
        <f>SUM(B10:E10)</f>
        <v>2064.75</v>
      </c>
      <c r="G10" s="17">
        <f t="shared" si="4"/>
        <v>2023.46</v>
      </c>
      <c r="H10" s="18">
        <f t="shared" si="5"/>
        <v>866.99</v>
      </c>
      <c r="I10" s="19">
        <f>G10+H10</f>
        <v>2890.45</v>
      </c>
      <c r="J10" s="20"/>
      <c r="K10" s="21">
        <v>23902.47</v>
      </c>
      <c r="L10" s="21">
        <v>119.52</v>
      </c>
      <c r="M10" s="21">
        <v>2842.16</v>
      </c>
      <c r="N10" s="22"/>
      <c r="O10" s="23"/>
    </row>
    <row r="11" spans="1:15" ht="15" x14ac:dyDescent="0.2">
      <c r="A11" s="12" t="s">
        <v>19</v>
      </c>
      <c r="B11" s="17">
        <f t="shared" si="0"/>
        <v>1867.29</v>
      </c>
      <c r="C11" s="17">
        <f t="shared" si="1"/>
        <v>71.86</v>
      </c>
      <c r="D11" s="17">
        <f t="shared" si="2"/>
        <v>161.6</v>
      </c>
      <c r="E11" s="17">
        <f t="shared" si="3"/>
        <v>233.28</v>
      </c>
      <c r="F11" s="17">
        <f>SUM(B11:E11)</f>
        <v>2334.0300000000002</v>
      </c>
      <c r="G11" s="17">
        <f>ROUND(F11-F11*2%,2)</f>
        <v>2287.35</v>
      </c>
      <c r="H11" s="18">
        <f>ROUND((F11)*40.38%+(F11)*1.61%+((B11+C11)-(556.86*$I$2))*4.36%,2)</f>
        <v>1044.3699999999999</v>
      </c>
      <c r="I11" s="19">
        <f>G11+H11</f>
        <v>3331.72</v>
      </c>
      <c r="J11" s="20"/>
      <c r="K11" s="21">
        <v>26890.05</v>
      </c>
      <c r="L11" s="21">
        <v>134.4</v>
      </c>
      <c r="M11" s="21">
        <v>3359.4</v>
      </c>
      <c r="N11" s="22"/>
      <c r="O11" s="23"/>
    </row>
    <row r="12" spans="1:15" ht="15" x14ac:dyDescent="0.2">
      <c r="B12" s="24"/>
      <c r="C12" s="24"/>
      <c r="D12" s="24"/>
      <c r="E12" s="24"/>
      <c r="F12" s="24"/>
      <c r="G12" s="24"/>
      <c r="H12" s="25"/>
      <c r="I12" s="20"/>
      <c r="J12" s="20"/>
      <c r="K12" s="26"/>
      <c r="L12" s="26"/>
      <c r="M12" s="26"/>
      <c r="N12" s="22"/>
      <c r="O12" s="23"/>
    </row>
    <row r="13" spans="1:15" ht="29.25" customHeight="1" x14ac:dyDescent="0.25">
      <c r="B13" s="4"/>
      <c r="C13" s="4"/>
      <c r="D13" s="4"/>
      <c r="F13" s="7"/>
      <c r="G13" s="4"/>
      <c r="I13" s="8" t="s">
        <v>20</v>
      </c>
      <c r="J13" s="20"/>
      <c r="K13" s="3"/>
      <c r="L13" s="4"/>
      <c r="M13" s="4"/>
      <c r="N13" s="4"/>
    </row>
    <row r="14" spans="1:15" ht="38.25" x14ac:dyDescent="0.25">
      <c r="A14" s="9" t="s">
        <v>2</v>
      </c>
      <c r="B14" s="10" t="s">
        <v>3</v>
      </c>
      <c r="C14" s="10" t="s">
        <v>14</v>
      </c>
      <c r="D14" s="9" t="s">
        <v>5</v>
      </c>
      <c r="E14" s="10" t="s">
        <v>6</v>
      </c>
      <c r="F14" s="9" t="s">
        <v>7</v>
      </c>
      <c r="G14" s="10" t="s">
        <v>8</v>
      </c>
      <c r="H14" s="10" t="s">
        <v>9</v>
      </c>
      <c r="I14" s="10" t="s">
        <v>10</v>
      </c>
      <c r="J14" s="20"/>
      <c r="K14" s="11" t="s">
        <v>11</v>
      </c>
      <c r="L14" s="12" t="s">
        <v>4</v>
      </c>
      <c r="M14" s="11" t="s">
        <v>12</v>
      </c>
      <c r="N14" s="13"/>
    </row>
    <row r="15" spans="1:15" ht="9.75" customHeight="1" x14ac:dyDescent="0.25">
      <c r="B15" s="14"/>
      <c r="C15" s="14"/>
      <c r="D15" s="14"/>
      <c r="E15" s="14"/>
      <c r="F15" s="14"/>
      <c r="G15" s="14"/>
      <c r="H15" s="14"/>
      <c r="I15" s="14"/>
      <c r="J15" s="20"/>
      <c r="O15" s="15"/>
    </row>
    <row r="16" spans="1:15" ht="15" x14ac:dyDescent="0.2">
      <c r="A16" s="16" t="s">
        <v>21</v>
      </c>
      <c r="B16" s="17">
        <f t="shared" ref="B16:B19" si="7">ROUND(K16/12*$I$2,2)</f>
        <v>1386.57</v>
      </c>
      <c r="C16" s="17">
        <f t="shared" ref="C16:C19" si="8">ROUND((L16*7.7)/12*$I$2,2)</f>
        <v>53.38</v>
      </c>
      <c r="D16" s="17">
        <f t="shared" ref="D16:D19" si="9">ROUND((B16+C16)/12,2)</f>
        <v>120</v>
      </c>
      <c r="E16" s="17">
        <f>ROUND(M16/12*$I$2,2)</f>
        <v>107.37</v>
      </c>
      <c r="F16" s="17">
        <f>SUM(B16:E16)</f>
        <v>1667.3200000000002</v>
      </c>
      <c r="G16" s="17">
        <f t="shared" ref="G16:G18" si="10">ROUND(F16-F16*2%,2)</f>
        <v>1633.97</v>
      </c>
      <c r="H16" s="18">
        <f t="shared" ref="H16:H18" si="11">ROUND((F16)*40.38%+(F16)*1.61%,2)</f>
        <v>700.11</v>
      </c>
      <c r="I16" s="19">
        <f t="shared" ref="I16" si="12">G16+H16</f>
        <v>2334.08</v>
      </c>
      <c r="J16" s="20"/>
      <c r="K16" s="21">
        <v>19967.47</v>
      </c>
      <c r="L16" s="21">
        <v>99.84</v>
      </c>
      <c r="M16" s="21">
        <v>1546.16</v>
      </c>
      <c r="N16" s="22"/>
      <c r="O16" s="23"/>
    </row>
    <row r="17" spans="1:15" ht="15" x14ac:dyDescent="0.2">
      <c r="A17" s="16" t="s">
        <v>22</v>
      </c>
      <c r="B17" s="17">
        <f t="shared" si="7"/>
        <v>1454.98</v>
      </c>
      <c r="C17" s="17">
        <f t="shared" si="8"/>
        <v>56.02</v>
      </c>
      <c r="D17" s="17">
        <f t="shared" si="9"/>
        <v>125.92</v>
      </c>
      <c r="E17" s="17">
        <f>ROUND(M17/12*$I$2,2)</f>
        <v>142.63</v>
      </c>
      <c r="F17" s="17">
        <f>SUM(B17:E17)</f>
        <v>1779.5500000000002</v>
      </c>
      <c r="G17" s="17">
        <f t="shared" si="10"/>
        <v>1743.96</v>
      </c>
      <c r="H17" s="18">
        <f t="shared" si="11"/>
        <v>747.23</v>
      </c>
      <c r="I17" s="19">
        <f>G17+H17</f>
        <v>2491.19</v>
      </c>
      <c r="J17" s="20"/>
      <c r="K17" s="21">
        <v>20952.599999999999</v>
      </c>
      <c r="L17" s="21">
        <f>8.73*12</f>
        <v>104.76</v>
      </c>
      <c r="M17" s="21">
        <v>2053.9700000000003</v>
      </c>
      <c r="N17" s="22"/>
      <c r="O17" s="23"/>
    </row>
    <row r="18" spans="1:15" ht="15" x14ac:dyDescent="0.2">
      <c r="A18" s="16" t="s">
        <v>23</v>
      </c>
      <c r="B18" s="17">
        <f t="shared" si="7"/>
        <v>1659.83</v>
      </c>
      <c r="C18" s="17">
        <f t="shared" si="8"/>
        <v>63.91</v>
      </c>
      <c r="D18" s="17">
        <f t="shared" si="9"/>
        <v>143.65</v>
      </c>
      <c r="E18" s="17">
        <f>ROUND(M18/12*$I$2,2)</f>
        <v>197.36</v>
      </c>
      <c r="F18" s="17">
        <f>SUM(B18:E18)</f>
        <v>2064.75</v>
      </c>
      <c r="G18" s="17">
        <f t="shared" si="10"/>
        <v>2023.46</v>
      </c>
      <c r="H18" s="18">
        <f t="shared" si="11"/>
        <v>866.99</v>
      </c>
      <c r="I18" s="19">
        <f>G18+H18</f>
        <v>2890.45</v>
      </c>
      <c r="J18" s="20"/>
      <c r="K18" s="21">
        <v>23902.47</v>
      </c>
      <c r="L18" s="21">
        <v>119.52</v>
      </c>
      <c r="M18" s="21">
        <v>2842.16</v>
      </c>
      <c r="N18" s="22"/>
      <c r="O18" s="23"/>
    </row>
    <row r="19" spans="1:15" ht="15" x14ac:dyDescent="0.2">
      <c r="A19" s="16" t="s">
        <v>24</v>
      </c>
      <c r="B19" s="17">
        <f t="shared" si="7"/>
        <v>1867.29</v>
      </c>
      <c r="C19" s="17">
        <f t="shared" si="8"/>
        <v>71.86</v>
      </c>
      <c r="D19" s="17">
        <f t="shared" si="9"/>
        <v>161.6</v>
      </c>
      <c r="E19" s="17">
        <f>ROUND(M19/12*$I$2,2)</f>
        <v>233.28</v>
      </c>
      <c r="F19" s="17">
        <f>SUM(B19:E19)</f>
        <v>2334.0300000000002</v>
      </c>
      <c r="G19" s="17">
        <f>ROUND(F19-F19*2%,2)</f>
        <v>2287.35</v>
      </c>
      <c r="H19" s="18">
        <f>ROUND((F19)*40.38%+(F19)*1.61%+((B19+C19)-(556.86*$I$2))*4.36%,2)</f>
        <v>1044.3699999999999</v>
      </c>
      <c r="I19" s="19">
        <f>G19+H19</f>
        <v>3331.72</v>
      </c>
      <c r="J19" s="20"/>
      <c r="K19" s="21">
        <v>26890.05</v>
      </c>
      <c r="L19" s="21">
        <v>134.4</v>
      </c>
      <c r="M19" s="21">
        <v>3359.4</v>
      </c>
      <c r="N19" s="22"/>
      <c r="O19" s="23"/>
    </row>
    <row r="21" spans="1:15" ht="15" x14ac:dyDescent="0.2">
      <c r="A21" s="31" t="s">
        <v>25</v>
      </c>
      <c r="B21" s="33" t="s">
        <v>38</v>
      </c>
      <c r="C21" s="27"/>
      <c r="D21" s="28"/>
      <c r="E21" s="27"/>
      <c r="L21" s="29"/>
      <c r="M21" s="29"/>
      <c r="N21" s="30"/>
      <c r="O21" s="23"/>
    </row>
    <row r="22" spans="1:15" x14ac:dyDescent="0.2">
      <c r="A22" s="27"/>
      <c r="B22" s="27"/>
      <c r="C22" s="27"/>
      <c r="D22" s="31" t="s">
        <v>33</v>
      </c>
      <c r="E22" s="27" t="s">
        <v>26</v>
      </c>
      <c r="J22" s="2" t="s">
        <v>31</v>
      </c>
    </row>
    <row r="23" spans="1:15" x14ac:dyDescent="0.2">
      <c r="A23" s="27"/>
      <c r="B23" s="27"/>
      <c r="C23" s="27"/>
      <c r="D23" s="31" t="s">
        <v>34</v>
      </c>
      <c r="E23" s="27" t="s">
        <v>27</v>
      </c>
    </row>
    <row r="24" spans="1:15" x14ac:dyDescent="0.2">
      <c r="A24" s="27"/>
      <c r="B24" s="27"/>
      <c r="C24" s="27"/>
      <c r="D24" s="31" t="s">
        <v>35</v>
      </c>
      <c r="E24" s="27" t="s">
        <v>28</v>
      </c>
    </row>
    <row r="25" spans="1:15" x14ac:dyDescent="0.2">
      <c r="A25" s="27"/>
      <c r="B25" s="27"/>
      <c r="C25" s="27"/>
      <c r="D25" s="31" t="s">
        <v>36</v>
      </c>
      <c r="E25" s="27" t="s">
        <v>29</v>
      </c>
    </row>
    <row r="26" spans="1:15" x14ac:dyDescent="0.2">
      <c r="A26" s="27"/>
      <c r="B26" s="27"/>
      <c r="C26" s="27"/>
      <c r="D26" s="31" t="s">
        <v>37</v>
      </c>
      <c r="E26" s="27" t="s">
        <v>30</v>
      </c>
    </row>
  </sheetData>
  <mergeCells count="1">
    <mergeCell ref="A1:F1"/>
  </mergeCells>
  <printOptions horizontalCentered="1"/>
  <pageMargins left="0" right="0" top="0.98425196850393704" bottom="0.98425196850393704" header="0.51181102362204722" footer="0.51181102362204722"/>
  <pageSetup paperSize="9" scale="82" orientation="landscape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1FA21-DA0E-4F14-B9CE-AC7F131C5FE6}">
  <sheetPr>
    <pageSetUpPr fitToPage="1"/>
  </sheetPr>
  <dimension ref="A1:O26"/>
  <sheetViews>
    <sheetView view="pageBreakPreview" zoomScaleSheetLayoutView="100" workbookViewId="0">
      <selection activeCell="B21" sqref="B21"/>
    </sheetView>
  </sheetViews>
  <sheetFormatPr defaultColWidth="12.28515625" defaultRowHeight="12.75" x14ac:dyDescent="0.25"/>
  <cols>
    <col min="1" max="1" width="25.28515625" style="2" customWidth="1"/>
    <col min="2" max="2" width="13.7109375" style="2" customWidth="1"/>
    <col min="3" max="4" width="9.7109375" style="2" bestFit="1" customWidth="1"/>
    <col min="5" max="5" width="14.28515625" style="2" customWidth="1"/>
    <col min="6" max="6" width="14.85546875" style="2" customWidth="1"/>
    <col min="7" max="8" width="12.28515625" style="2" customWidth="1"/>
    <col min="9" max="9" width="14.42578125" style="2" customWidth="1"/>
    <col min="10" max="10" width="13.28515625" style="2" customWidth="1"/>
    <col min="11" max="11" width="13.85546875" style="2" customWidth="1"/>
    <col min="12" max="12" width="9.42578125" style="2" bestFit="1" customWidth="1"/>
    <col min="13" max="13" width="11.28515625" style="2" bestFit="1" customWidth="1"/>
    <col min="14" max="14" width="16.42578125" style="2" bestFit="1" customWidth="1"/>
    <col min="15" max="16384" width="12.28515625" style="2"/>
  </cols>
  <sheetData>
    <row r="1" spans="1:15" x14ac:dyDescent="0.2">
      <c r="A1" s="34" t="s">
        <v>0</v>
      </c>
      <c r="B1" s="34"/>
      <c r="C1" s="34"/>
      <c r="D1" s="34"/>
      <c r="E1" s="34"/>
      <c r="F1" s="34"/>
      <c r="I1" s="3"/>
      <c r="J1" s="3"/>
      <c r="K1" s="4"/>
    </row>
    <row r="2" spans="1:15" ht="15" x14ac:dyDescent="0.2">
      <c r="A2" s="5"/>
      <c r="B2" s="1" t="s">
        <v>1</v>
      </c>
      <c r="C2" s="1"/>
      <c r="D2" s="1"/>
      <c r="E2" s="1"/>
      <c r="F2" s="1"/>
      <c r="G2" s="4"/>
      <c r="H2" s="4"/>
      <c r="I2" s="32">
        <v>0.66659999999999997</v>
      </c>
      <c r="J2" s="6"/>
      <c r="K2" s="4"/>
      <c r="L2" s="4"/>
      <c r="M2" s="4"/>
    </row>
    <row r="3" spans="1:15" ht="15" x14ac:dyDescent="0.2">
      <c r="B3" s="24"/>
      <c r="C3" s="24"/>
      <c r="D3" s="24"/>
      <c r="E3" s="24"/>
      <c r="F3" s="24"/>
      <c r="G3" s="24"/>
      <c r="H3" s="25"/>
      <c r="I3" s="20"/>
      <c r="J3" s="20"/>
      <c r="K3" s="26"/>
      <c r="L3" s="26"/>
      <c r="M3" s="26"/>
      <c r="N3" s="22"/>
      <c r="O3" s="23"/>
    </row>
    <row r="4" spans="1:15" ht="29.25" customHeight="1" x14ac:dyDescent="0.25">
      <c r="B4" s="4"/>
      <c r="C4" s="4"/>
      <c r="D4" s="4"/>
      <c r="F4" s="7"/>
      <c r="G4" s="4"/>
      <c r="I4" s="8" t="s">
        <v>13</v>
      </c>
      <c r="J4" s="20"/>
      <c r="K4" s="3"/>
      <c r="L4" s="4"/>
      <c r="M4" s="4"/>
      <c r="N4" s="4"/>
    </row>
    <row r="5" spans="1:15" ht="38.25" x14ac:dyDescent="0.25">
      <c r="A5" s="9" t="s">
        <v>2</v>
      </c>
      <c r="B5" s="10" t="s">
        <v>3</v>
      </c>
      <c r="C5" s="10" t="s">
        <v>14</v>
      </c>
      <c r="D5" s="9" t="s">
        <v>5</v>
      </c>
      <c r="E5" s="10" t="s">
        <v>6</v>
      </c>
      <c r="F5" s="9" t="s">
        <v>7</v>
      </c>
      <c r="G5" s="10" t="s">
        <v>8</v>
      </c>
      <c r="H5" s="10" t="s">
        <v>9</v>
      </c>
      <c r="I5" s="10" t="s">
        <v>10</v>
      </c>
      <c r="J5" s="20"/>
      <c r="K5" s="11" t="s">
        <v>11</v>
      </c>
      <c r="L5" s="12" t="s">
        <v>4</v>
      </c>
      <c r="M5" s="11" t="s">
        <v>12</v>
      </c>
      <c r="N5" s="13"/>
    </row>
    <row r="6" spans="1:15" ht="9.75" customHeight="1" x14ac:dyDescent="0.25">
      <c r="B6" s="14"/>
      <c r="C6" s="14"/>
      <c r="D6" s="14"/>
      <c r="E6" s="14"/>
      <c r="F6" s="14"/>
      <c r="G6" s="14"/>
      <c r="H6" s="14"/>
      <c r="I6" s="14"/>
      <c r="J6" s="20"/>
      <c r="O6" s="15"/>
    </row>
    <row r="7" spans="1:15" ht="15" x14ac:dyDescent="0.2">
      <c r="A7" s="12" t="s">
        <v>15</v>
      </c>
      <c r="B7" s="17">
        <f>ROUND(K7/12*$I$2,2)</f>
        <v>1004.05</v>
      </c>
      <c r="C7" s="17">
        <f>ROUND((L7*7.7)/12*$I$2,2)</f>
        <v>38.65</v>
      </c>
      <c r="D7" s="17">
        <f>ROUND((B7+C7)/12,2)</f>
        <v>86.89</v>
      </c>
      <c r="E7" s="17">
        <f>ROUND(M7/12*$I$2,2)</f>
        <v>85.89</v>
      </c>
      <c r="F7" s="17">
        <f>SUM(B7:E7)</f>
        <v>1215.4800000000002</v>
      </c>
      <c r="G7" s="17">
        <f>ROUND(F7-F7*2%,2)</f>
        <v>1191.17</v>
      </c>
      <c r="H7" s="18">
        <f>ROUND((F7)*40.38%+(F7)*1.61%,2)</f>
        <v>510.38</v>
      </c>
      <c r="I7" s="19">
        <f>G7+H7</f>
        <v>1701.5500000000002</v>
      </c>
      <c r="J7" s="20"/>
      <c r="K7" s="21">
        <v>18074.78</v>
      </c>
      <c r="L7" s="21">
        <v>90.36</v>
      </c>
      <c r="M7" s="21">
        <v>1546.16</v>
      </c>
      <c r="N7" s="22"/>
      <c r="O7" s="23"/>
    </row>
    <row r="8" spans="1:15" ht="15" x14ac:dyDescent="0.2">
      <c r="A8" s="12" t="s">
        <v>16</v>
      </c>
      <c r="B8" s="17">
        <f t="shared" ref="B8:B11" si="0">ROUND(K8/12*$I$2,2)</f>
        <v>1109.19</v>
      </c>
      <c r="C8" s="17">
        <f t="shared" ref="C8:C11" si="1">ROUND((L8*7.7)/12*$I$2,2)</f>
        <v>42.71</v>
      </c>
      <c r="D8" s="17">
        <f t="shared" ref="D8:D11" si="2">ROUND((B8+C8)/12,2)</f>
        <v>95.99</v>
      </c>
      <c r="E8" s="17">
        <f t="shared" ref="E8:E11" si="3">ROUND(M8/12*$I$2,2)</f>
        <v>85.89</v>
      </c>
      <c r="F8" s="17">
        <f>SUM(B8:E8)</f>
        <v>1333.7800000000002</v>
      </c>
      <c r="G8" s="17">
        <f t="shared" ref="G8:G10" si="4">ROUND(F8-F8*2%,2)</f>
        <v>1307.0999999999999</v>
      </c>
      <c r="H8" s="18">
        <f t="shared" ref="H8:H10" si="5">ROUND((F8)*40.38%+(F8)*1.61%,2)</f>
        <v>560.04999999999995</v>
      </c>
      <c r="I8" s="19">
        <f t="shared" ref="I8" si="6">G8+H8</f>
        <v>1867.1499999999999</v>
      </c>
      <c r="J8" s="20"/>
      <c r="K8" s="21">
        <v>19967.47</v>
      </c>
      <c r="L8" s="21">
        <v>99.84</v>
      </c>
      <c r="M8" s="21">
        <v>1546.16</v>
      </c>
      <c r="N8" s="22"/>
      <c r="O8" s="23"/>
    </row>
    <row r="9" spans="1:15" ht="15" x14ac:dyDescent="0.2">
      <c r="A9" s="12" t="s">
        <v>17</v>
      </c>
      <c r="B9" s="17">
        <f t="shared" si="0"/>
        <v>1142.47</v>
      </c>
      <c r="C9" s="17">
        <f t="shared" si="1"/>
        <v>43.99</v>
      </c>
      <c r="D9" s="17">
        <f t="shared" si="2"/>
        <v>98.87</v>
      </c>
      <c r="E9" s="17">
        <f t="shared" si="3"/>
        <v>114.1</v>
      </c>
      <c r="F9" s="17">
        <f>SUM(B9:E9)</f>
        <v>1399.4299999999998</v>
      </c>
      <c r="G9" s="17">
        <f t="shared" si="4"/>
        <v>1371.44</v>
      </c>
      <c r="H9" s="18">
        <f t="shared" si="5"/>
        <v>587.62</v>
      </c>
      <c r="I9" s="19">
        <f>G9+H9</f>
        <v>1959.06</v>
      </c>
      <c r="J9" s="20"/>
      <c r="K9" s="21">
        <v>20566.599999999999</v>
      </c>
      <c r="L9" s="21">
        <v>102.84</v>
      </c>
      <c r="M9" s="21">
        <v>2053.9700000000003</v>
      </c>
      <c r="N9" s="22"/>
      <c r="O9" s="23"/>
    </row>
    <row r="10" spans="1:15" ht="15" x14ac:dyDescent="0.2">
      <c r="A10" s="12" t="s">
        <v>18</v>
      </c>
      <c r="B10" s="17">
        <f t="shared" si="0"/>
        <v>1327.78</v>
      </c>
      <c r="C10" s="17">
        <f t="shared" si="1"/>
        <v>51.12</v>
      </c>
      <c r="D10" s="17">
        <f t="shared" si="2"/>
        <v>114.91</v>
      </c>
      <c r="E10" s="17">
        <f t="shared" si="3"/>
        <v>157.88</v>
      </c>
      <c r="F10" s="17">
        <f>SUM(B10:E10)</f>
        <v>1651.69</v>
      </c>
      <c r="G10" s="17">
        <f t="shared" si="4"/>
        <v>1618.66</v>
      </c>
      <c r="H10" s="18">
        <f t="shared" si="5"/>
        <v>693.54</v>
      </c>
      <c r="I10" s="19">
        <f>G10+H10</f>
        <v>2312.1999999999998</v>
      </c>
      <c r="J10" s="20"/>
      <c r="K10" s="21">
        <v>23902.47</v>
      </c>
      <c r="L10" s="21">
        <v>119.52</v>
      </c>
      <c r="M10" s="21">
        <v>2842.16</v>
      </c>
      <c r="N10" s="22"/>
      <c r="O10" s="23"/>
    </row>
    <row r="11" spans="1:15" ht="15" x14ac:dyDescent="0.2">
      <c r="A11" s="12" t="s">
        <v>19</v>
      </c>
      <c r="B11" s="17">
        <f t="shared" si="0"/>
        <v>1493.74</v>
      </c>
      <c r="C11" s="17">
        <f t="shared" si="1"/>
        <v>57.49</v>
      </c>
      <c r="D11" s="17">
        <f t="shared" si="2"/>
        <v>129.27000000000001</v>
      </c>
      <c r="E11" s="17">
        <f t="shared" si="3"/>
        <v>186.61</v>
      </c>
      <c r="F11" s="17">
        <f>SUM(B11:E11)</f>
        <v>1867.1100000000001</v>
      </c>
      <c r="G11" s="17">
        <f>ROUND(F11-F11*2%,2)</f>
        <v>1829.77</v>
      </c>
      <c r="H11" s="18">
        <f>ROUND((F11)*40.38%+(F11)*1.61%+((B11+C11)-(556.86*$I$2))*4.36%,2)</f>
        <v>835.45</v>
      </c>
      <c r="I11" s="19">
        <f>G11+H11</f>
        <v>2665.2200000000003</v>
      </c>
      <c r="J11" s="20"/>
      <c r="K11" s="21">
        <v>26890.05</v>
      </c>
      <c r="L11" s="21">
        <v>134.4</v>
      </c>
      <c r="M11" s="21">
        <v>3359.4</v>
      </c>
      <c r="N11" s="22"/>
      <c r="O11" s="23"/>
    </row>
    <row r="12" spans="1:15" ht="15" x14ac:dyDescent="0.2">
      <c r="B12" s="24"/>
      <c r="C12" s="24"/>
      <c r="D12" s="24"/>
      <c r="E12" s="24"/>
      <c r="F12" s="24"/>
      <c r="G12" s="24"/>
      <c r="H12" s="25"/>
      <c r="I12" s="20"/>
      <c r="J12" s="20"/>
      <c r="K12" s="26"/>
      <c r="L12" s="26"/>
      <c r="M12" s="26"/>
      <c r="N12" s="22"/>
      <c r="O12" s="23"/>
    </row>
    <row r="13" spans="1:15" ht="29.25" customHeight="1" x14ac:dyDescent="0.25">
      <c r="B13" s="4"/>
      <c r="C13" s="4"/>
      <c r="D13" s="4"/>
      <c r="F13" s="7"/>
      <c r="G13" s="4"/>
      <c r="I13" s="8" t="s">
        <v>20</v>
      </c>
      <c r="J13" s="20"/>
      <c r="K13" s="3"/>
      <c r="L13" s="4"/>
      <c r="M13" s="4"/>
      <c r="N13" s="4"/>
    </row>
    <row r="14" spans="1:15" ht="38.25" x14ac:dyDescent="0.25">
      <c r="A14" s="9" t="s">
        <v>2</v>
      </c>
      <c r="B14" s="10" t="s">
        <v>3</v>
      </c>
      <c r="C14" s="10" t="s">
        <v>14</v>
      </c>
      <c r="D14" s="9" t="s">
        <v>5</v>
      </c>
      <c r="E14" s="10" t="s">
        <v>6</v>
      </c>
      <c r="F14" s="9" t="s">
        <v>7</v>
      </c>
      <c r="G14" s="10" t="s">
        <v>8</v>
      </c>
      <c r="H14" s="10" t="s">
        <v>9</v>
      </c>
      <c r="I14" s="10" t="s">
        <v>10</v>
      </c>
      <c r="J14" s="20"/>
      <c r="K14" s="11" t="s">
        <v>11</v>
      </c>
      <c r="L14" s="12" t="s">
        <v>4</v>
      </c>
      <c r="M14" s="11" t="s">
        <v>12</v>
      </c>
      <c r="N14" s="13"/>
    </row>
    <row r="15" spans="1:15" ht="9.75" customHeight="1" x14ac:dyDescent="0.25">
      <c r="B15" s="14"/>
      <c r="C15" s="14"/>
      <c r="D15" s="14"/>
      <c r="E15" s="14"/>
      <c r="F15" s="14"/>
      <c r="G15" s="14"/>
      <c r="H15" s="14"/>
      <c r="I15" s="14"/>
      <c r="J15" s="20"/>
      <c r="O15" s="15"/>
    </row>
    <row r="16" spans="1:15" ht="15" x14ac:dyDescent="0.2">
      <c r="A16" s="16" t="s">
        <v>21</v>
      </c>
      <c r="B16" s="17">
        <f t="shared" ref="B16:B19" si="7">ROUND(K16/12*$I$2,2)</f>
        <v>1109.19</v>
      </c>
      <c r="C16" s="17">
        <f t="shared" ref="C16:C19" si="8">ROUND((L16*7.7)/12*$I$2,2)</f>
        <v>42.71</v>
      </c>
      <c r="D16" s="17">
        <f t="shared" ref="D16:D19" si="9">ROUND((B16+C16)/12,2)</f>
        <v>95.99</v>
      </c>
      <c r="E16" s="17">
        <f>ROUND(M16/12*$I$2,2)</f>
        <v>85.89</v>
      </c>
      <c r="F16" s="17">
        <f>SUM(B16:E16)</f>
        <v>1333.7800000000002</v>
      </c>
      <c r="G16" s="17">
        <f t="shared" ref="G16:G18" si="10">ROUND(F16-F16*2%,2)</f>
        <v>1307.0999999999999</v>
      </c>
      <c r="H16" s="18">
        <f t="shared" ref="H16:H18" si="11">ROUND((F16)*40.38%+(F16)*1.61%,2)</f>
        <v>560.04999999999995</v>
      </c>
      <c r="I16" s="19">
        <f t="shared" ref="I16" si="12">G16+H16</f>
        <v>1867.1499999999999</v>
      </c>
      <c r="J16" s="20"/>
      <c r="K16" s="21">
        <v>19967.47</v>
      </c>
      <c r="L16" s="21">
        <v>99.84</v>
      </c>
      <c r="M16" s="21">
        <v>1546.16</v>
      </c>
      <c r="N16" s="22"/>
      <c r="O16" s="23"/>
    </row>
    <row r="17" spans="1:15" ht="15" x14ac:dyDescent="0.2">
      <c r="A17" s="16" t="s">
        <v>22</v>
      </c>
      <c r="B17" s="17">
        <f t="shared" si="7"/>
        <v>1163.92</v>
      </c>
      <c r="C17" s="17">
        <f t="shared" si="8"/>
        <v>44.81</v>
      </c>
      <c r="D17" s="17">
        <f t="shared" si="9"/>
        <v>100.73</v>
      </c>
      <c r="E17" s="17">
        <f>ROUND(M17/12*$I$2,2)</f>
        <v>114.1</v>
      </c>
      <c r="F17" s="17">
        <f>SUM(B17:E17)</f>
        <v>1423.56</v>
      </c>
      <c r="G17" s="17">
        <f t="shared" si="10"/>
        <v>1395.09</v>
      </c>
      <c r="H17" s="18">
        <f t="shared" si="11"/>
        <v>597.75</v>
      </c>
      <c r="I17" s="19">
        <f>G17+H17</f>
        <v>1992.84</v>
      </c>
      <c r="J17" s="20"/>
      <c r="K17" s="21">
        <v>20952.599999999999</v>
      </c>
      <c r="L17" s="21">
        <f>8.73*12</f>
        <v>104.76</v>
      </c>
      <c r="M17" s="21">
        <v>2053.9700000000003</v>
      </c>
      <c r="N17" s="22"/>
      <c r="O17" s="23"/>
    </row>
    <row r="18" spans="1:15" ht="15" x14ac:dyDescent="0.2">
      <c r="A18" s="16" t="s">
        <v>23</v>
      </c>
      <c r="B18" s="17">
        <f t="shared" si="7"/>
        <v>1327.78</v>
      </c>
      <c r="C18" s="17">
        <f t="shared" si="8"/>
        <v>51.12</v>
      </c>
      <c r="D18" s="17">
        <f t="shared" si="9"/>
        <v>114.91</v>
      </c>
      <c r="E18" s="17">
        <f>ROUND(M18/12*$I$2,2)</f>
        <v>157.88</v>
      </c>
      <c r="F18" s="17">
        <f>SUM(B18:E18)</f>
        <v>1651.69</v>
      </c>
      <c r="G18" s="17">
        <f t="shared" si="10"/>
        <v>1618.66</v>
      </c>
      <c r="H18" s="18">
        <f t="shared" si="11"/>
        <v>693.54</v>
      </c>
      <c r="I18" s="19">
        <f>G18+H18</f>
        <v>2312.1999999999998</v>
      </c>
      <c r="J18" s="20"/>
      <c r="K18" s="21">
        <v>23902.47</v>
      </c>
      <c r="L18" s="21">
        <v>119.52</v>
      </c>
      <c r="M18" s="21">
        <v>2842.16</v>
      </c>
      <c r="N18" s="22"/>
      <c r="O18" s="23"/>
    </row>
    <row r="19" spans="1:15" ht="15" x14ac:dyDescent="0.2">
      <c r="A19" s="16" t="s">
        <v>24</v>
      </c>
      <c r="B19" s="17">
        <f t="shared" si="7"/>
        <v>1493.74</v>
      </c>
      <c r="C19" s="17">
        <f t="shared" si="8"/>
        <v>57.49</v>
      </c>
      <c r="D19" s="17">
        <f t="shared" si="9"/>
        <v>129.27000000000001</v>
      </c>
      <c r="E19" s="17">
        <f>ROUND(M19/12*$I$2,2)</f>
        <v>186.61</v>
      </c>
      <c r="F19" s="17">
        <f>SUM(B19:E19)</f>
        <v>1867.1100000000001</v>
      </c>
      <c r="G19" s="17">
        <f>ROUND(F19-F19*2%,2)</f>
        <v>1829.77</v>
      </c>
      <c r="H19" s="18">
        <f>ROUND((F19)*40.38%+(F19)*1.61%+((B19+C19)-(556.86*$I$2))*4.36%,2)</f>
        <v>835.45</v>
      </c>
      <c r="I19" s="19">
        <f>G19+H19</f>
        <v>2665.2200000000003</v>
      </c>
      <c r="J19" s="20"/>
      <c r="K19" s="21">
        <v>26890.05</v>
      </c>
      <c r="L19" s="21">
        <v>134.4</v>
      </c>
      <c r="M19" s="21">
        <v>3359.4</v>
      </c>
      <c r="N19" s="22"/>
      <c r="O19" s="23"/>
    </row>
    <row r="21" spans="1:15" ht="15" x14ac:dyDescent="0.2">
      <c r="A21" s="31" t="s">
        <v>25</v>
      </c>
      <c r="B21" s="33" t="s">
        <v>38</v>
      </c>
      <c r="C21" s="27"/>
      <c r="D21" s="28"/>
      <c r="E21" s="27"/>
      <c r="L21" s="29"/>
      <c r="M21" s="29"/>
      <c r="N21" s="30"/>
      <c r="O21" s="23"/>
    </row>
    <row r="22" spans="1:15" x14ac:dyDescent="0.2">
      <c r="A22" s="27"/>
      <c r="B22" s="27"/>
      <c r="C22" s="27"/>
      <c r="D22" s="31" t="s">
        <v>33</v>
      </c>
      <c r="E22" s="27" t="s">
        <v>26</v>
      </c>
      <c r="J22" s="2" t="s">
        <v>31</v>
      </c>
    </row>
    <row r="23" spans="1:15" x14ac:dyDescent="0.2">
      <c r="A23" s="27"/>
      <c r="B23" s="27"/>
      <c r="C23" s="27"/>
      <c r="D23" s="31" t="s">
        <v>34</v>
      </c>
      <c r="E23" s="27" t="s">
        <v>27</v>
      </c>
    </row>
    <row r="24" spans="1:15" x14ac:dyDescent="0.2">
      <c r="A24" s="27"/>
      <c r="B24" s="27"/>
      <c r="C24" s="27"/>
      <c r="D24" s="31" t="s">
        <v>35</v>
      </c>
      <c r="E24" s="27" t="s">
        <v>28</v>
      </c>
    </row>
    <row r="25" spans="1:15" x14ac:dyDescent="0.2">
      <c r="A25" s="27"/>
      <c r="B25" s="27"/>
      <c r="C25" s="27"/>
      <c r="D25" s="31" t="s">
        <v>36</v>
      </c>
      <c r="E25" s="27" t="s">
        <v>29</v>
      </c>
    </row>
    <row r="26" spans="1:15" x14ac:dyDescent="0.2">
      <c r="A26" s="27"/>
      <c r="B26" s="27"/>
      <c r="C26" s="27"/>
      <c r="D26" s="31" t="s">
        <v>37</v>
      </c>
      <c r="E26" s="27" t="s">
        <v>30</v>
      </c>
    </row>
  </sheetData>
  <mergeCells count="1">
    <mergeCell ref="A1:F1"/>
  </mergeCells>
  <printOptions horizontalCentered="1"/>
  <pageMargins left="0" right="0" top="0.98425196850393704" bottom="0.98425196850393704" header="0.51181102362204722" footer="0.51181102362204722"/>
  <pageSetup paperSize="9" scale="82" orientation="landscape" r:id="rId1"/>
  <headerFooter alignWithMargins="0"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243F5-2145-4E1E-9BD7-8EC2C040361C}">
  <sheetPr>
    <pageSetUpPr fitToPage="1"/>
  </sheetPr>
  <dimension ref="A1:O26"/>
  <sheetViews>
    <sheetView view="pageBreakPreview" zoomScaleSheetLayoutView="100" workbookViewId="0">
      <selection activeCell="E21" sqref="E21"/>
    </sheetView>
  </sheetViews>
  <sheetFormatPr defaultColWidth="12.28515625" defaultRowHeight="12.75" x14ac:dyDescent="0.25"/>
  <cols>
    <col min="1" max="1" width="25.28515625" style="2" customWidth="1"/>
    <col min="2" max="2" width="13.7109375" style="2" customWidth="1"/>
    <col min="3" max="4" width="9.7109375" style="2" bestFit="1" customWidth="1"/>
    <col min="5" max="5" width="14.28515625" style="2" customWidth="1"/>
    <col min="6" max="6" width="14.85546875" style="2" customWidth="1"/>
    <col min="7" max="8" width="12.28515625" style="2" customWidth="1"/>
    <col min="9" max="9" width="14.42578125" style="2" customWidth="1"/>
    <col min="10" max="10" width="13.28515625" style="2" customWidth="1"/>
    <col min="11" max="11" width="13.85546875" style="2" customWidth="1"/>
    <col min="12" max="12" width="9.42578125" style="2" bestFit="1" customWidth="1"/>
    <col min="13" max="13" width="11.28515625" style="2" bestFit="1" customWidth="1"/>
    <col min="14" max="14" width="16.42578125" style="2" bestFit="1" customWidth="1"/>
    <col min="15" max="16384" width="12.28515625" style="2"/>
  </cols>
  <sheetData>
    <row r="1" spans="1:15" x14ac:dyDescent="0.2">
      <c r="A1" s="34" t="s">
        <v>0</v>
      </c>
      <c r="B1" s="34"/>
      <c r="C1" s="34"/>
      <c r="D1" s="34"/>
      <c r="E1" s="34"/>
      <c r="F1" s="34"/>
      <c r="I1" s="3"/>
      <c r="J1" s="3"/>
      <c r="K1" s="4"/>
    </row>
    <row r="2" spans="1:15" ht="15" x14ac:dyDescent="0.2">
      <c r="A2" s="5"/>
      <c r="B2" s="1" t="s">
        <v>1</v>
      </c>
      <c r="C2" s="1"/>
      <c r="D2" s="1"/>
      <c r="E2" s="1"/>
      <c r="F2" s="1"/>
      <c r="G2" s="4"/>
      <c r="H2" s="4"/>
      <c r="I2" s="32">
        <v>0.5</v>
      </c>
      <c r="J2" s="6"/>
      <c r="K2" s="4"/>
      <c r="L2" s="4"/>
      <c r="M2" s="4"/>
    </row>
    <row r="3" spans="1:15" ht="15" x14ac:dyDescent="0.2">
      <c r="B3" s="24"/>
      <c r="C3" s="24"/>
      <c r="D3" s="24"/>
      <c r="E3" s="24"/>
      <c r="F3" s="24"/>
      <c r="G3" s="24"/>
      <c r="H3" s="25"/>
      <c r="I3" s="20"/>
      <c r="J3" s="20"/>
      <c r="K3" s="26"/>
      <c r="L3" s="26"/>
      <c r="M3" s="26"/>
      <c r="N3" s="22"/>
      <c r="O3" s="23"/>
    </row>
    <row r="4" spans="1:15" ht="29.25" customHeight="1" x14ac:dyDescent="0.25">
      <c r="B4" s="4"/>
      <c r="C4" s="4"/>
      <c r="D4" s="4"/>
      <c r="F4" s="7"/>
      <c r="G4" s="4"/>
      <c r="I4" s="8" t="s">
        <v>13</v>
      </c>
      <c r="J4" s="20"/>
      <c r="K4" s="3"/>
      <c r="L4" s="4"/>
      <c r="M4" s="4"/>
      <c r="N4" s="4"/>
    </row>
    <row r="5" spans="1:15" ht="38.25" x14ac:dyDescent="0.25">
      <c r="A5" s="9" t="s">
        <v>2</v>
      </c>
      <c r="B5" s="10" t="s">
        <v>3</v>
      </c>
      <c r="C5" s="10" t="s">
        <v>14</v>
      </c>
      <c r="D5" s="9" t="s">
        <v>5</v>
      </c>
      <c r="E5" s="10" t="s">
        <v>6</v>
      </c>
      <c r="F5" s="9" t="s">
        <v>7</v>
      </c>
      <c r="G5" s="10" t="s">
        <v>8</v>
      </c>
      <c r="H5" s="10" t="s">
        <v>9</v>
      </c>
      <c r="I5" s="10" t="s">
        <v>10</v>
      </c>
      <c r="J5" s="20"/>
      <c r="K5" s="11" t="s">
        <v>11</v>
      </c>
      <c r="L5" s="12" t="s">
        <v>4</v>
      </c>
      <c r="M5" s="11" t="s">
        <v>12</v>
      </c>
      <c r="N5" s="13"/>
    </row>
    <row r="6" spans="1:15" ht="9.75" customHeight="1" x14ac:dyDescent="0.25">
      <c r="B6" s="14"/>
      <c r="C6" s="14"/>
      <c r="D6" s="14"/>
      <c r="E6" s="14"/>
      <c r="F6" s="14"/>
      <c r="G6" s="14"/>
      <c r="H6" s="14"/>
      <c r="I6" s="14"/>
      <c r="J6" s="20"/>
      <c r="O6" s="15"/>
    </row>
    <row r="7" spans="1:15" ht="15" x14ac:dyDescent="0.2">
      <c r="A7" s="12" t="s">
        <v>15</v>
      </c>
      <c r="B7" s="17">
        <f>ROUND(K7/12*$I$2,2)</f>
        <v>753.12</v>
      </c>
      <c r="C7" s="17">
        <f>ROUND((L7*7.7)/12*$I$2,2)</f>
        <v>28.99</v>
      </c>
      <c r="D7" s="17">
        <f>ROUND((B7+C7)/12,2)</f>
        <v>65.180000000000007</v>
      </c>
      <c r="E7" s="17">
        <f>ROUND(M7/12*$I$2,2)</f>
        <v>64.42</v>
      </c>
      <c r="F7" s="17">
        <f>SUM(B7:E7)</f>
        <v>911.70999999999992</v>
      </c>
      <c r="G7" s="17">
        <f>ROUND(F7-F7*2%,2)</f>
        <v>893.48</v>
      </c>
      <c r="H7" s="18">
        <f>ROUND((F7)*40.38%+(F7)*1.61%,2)</f>
        <v>382.83</v>
      </c>
      <c r="I7" s="19">
        <f>G7+H7</f>
        <v>1276.31</v>
      </c>
      <c r="J7" s="20"/>
      <c r="K7" s="21">
        <v>18074.78</v>
      </c>
      <c r="L7" s="21">
        <v>90.36</v>
      </c>
      <c r="M7" s="21">
        <v>1546.16</v>
      </c>
      <c r="N7" s="22"/>
      <c r="O7" s="23"/>
    </row>
    <row r="8" spans="1:15" ht="15" x14ac:dyDescent="0.2">
      <c r="A8" s="12" t="s">
        <v>16</v>
      </c>
      <c r="B8" s="17">
        <f t="shared" ref="B8:B11" si="0">ROUND(K8/12*$I$2,2)</f>
        <v>831.98</v>
      </c>
      <c r="C8" s="17">
        <f t="shared" ref="C8:C11" si="1">ROUND((L8*7.7)/12*$I$2,2)</f>
        <v>32.03</v>
      </c>
      <c r="D8" s="17">
        <f t="shared" ref="D8:D11" si="2">ROUND((B8+C8)/12,2)</f>
        <v>72</v>
      </c>
      <c r="E8" s="17">
        <f t="shared" ref="E8:E11" si="3">ROUND(M8/12*$I$2,2)</f>
        <v>64.42</v>
      </c>
      <c r="F8" s="17">
        <f>SUM(B8:E8)</f>
        <v>1000.43</v>
      </c>
      <c r="G8" s="17">
        <f t="shared" ref="G8:G10" si="4">ROUND(F8-F8*2%,2)</f>
        <v>980.42</v>
      </c>
      <c r="H8" s="18">
        <f t="shared" ref="H8:H10" si="5">ROUND((F8)*40.38%+(F8)*1.61%,2)</f>
        <v>420.08</v>
      </c>
      <c r="I8" s="19">
        <f t="shared" ref="I8" si="6">G8+H8</f>
        <v>1400.5</v>
      </c>
      <c r="J8" s="20"/>
      <c r="K8" s="21">
        <v>19967.47</v>
      </c>
      <c r="L8" s="21">
        <v>99.84</v>
      </c>
      <c r="M8" s="21">
        <v>1546.16</v>
      </c>
      <c r="N8" s="22"/>
      <c r="O8" s="23"/>
    </row>
    <row r="9" spans="1:15" ht="15" x14ac:dyDescent="0.2">
      <c r="A9" s="12" t="s">
        <v>17</v>
      </c>
      <c r="B9" s="17">
        <f t="shared" si="0"/>
        <v>856.94</v>
      </c>
      <c r="C9" s="17">
        <f t="shared" si="1"/>
        <v>32.99</v>
      </c>
      <c r="D9" s="17">
        <f t="shared" si="2"/>
        <v>74.16</v>
      </c>
      <c r="E9" s="17">
        <f t="shared" si="3"/>
        <v>85.58</v>
      </c>
      <c r="F9" s="17">
        <f>SUM(B9:E9)</f>
        <v>1049.67</v>
      </c>
      <c r="G9" s="17">
        <f t="shared" si="4"/>
        <v>1028.68</v>
      </c>
      <c r="H9" s="18">
        <f t="shared" si="5"/>
        <v>440.76</v>
      </c>
      <c r="I9" s="19">
        <f>G9+H9</f>
        <v>1469.44</v>
      </c>
      <c r="J9" s="20"/>
      <c r="K9" s="21">
        <v>20566.599999999999</v>
      </c>
      <c r="L9" s="21">
        <v>102.84</v>
      </c>
      <c r="M9" s="21">
        <v>2053.9700000000003</v>
      </c>
      <c r="N9" s="22"/>
      <c r="O9" s="23"/>
    </row>
    <row r="10" spans="1:15" ht="15" x14ac:dyDescent="0.2">
      <c r="A10" s="12" t="s">
        <v>18</v>
      </c>
      <c r="B10" s="17">
        <f t="shared" si="0"/>
        <v>995.94</v>
      </c>
      <c r="C10" s="17">
        <f t="shared" si="1"/>
        <v>38.35</v>
      </c>
      <c r="D10" s="17">
        <f t="shared" si="2"/>
        <v>86.19</v>
      </c>
      <c r="E10" s="17">
        <f t="shared" si="3"/>
        <v>118.42</v>
      </c>
      <c r="F10" s="17">
        <f>SUM(B10:E10)</f>
        <v>1238.9000000000001</v>
      </c>
      <c r="G10" s="17">
        <f t="shared" si="4"/>
        <v>1214.1199999999999</v>
      </c>
      <c r="H10" s="18">
        <f t="shared" si="5"/>
        <v>520.21</v>
      </c>
      <c r="I10" s="19">
        <f>G10+H10</f>
        <v>1734.33</v>
      </c>
      <c r="J10" s="20"/>
      <c r="K10" s="21">
        <v>23902.47</v>
      </c>
      <c r="L10" s="21">
        <v>119.52</v>
      </c>
      <c r="M10" s="21">
        <v>2842.16</v>
      </c>
      <c r="N10" s="22"/>
      <c r="O10" s="23"/>
    </row>
    <row r="11" spans="1:15" ht="15" x14ac:dyDescent="0.2">
      <c r="A11" s="12" t="s">
        <v>19</v>
      </c>
      <c r="B11" s="17">
        <f t="shared" si="0"/>
        <v>1120.42</v>
      </c>
      <c r="C11" s="17">
        <f t="shared" si="1"/>
        <v>43.12</v>
      </c>
      <c r="D11" s="17">
        <f t="shared" si="2"/>
        <v>96.96</v>
      </c>
      <c r="E11" s="17">
        <f t="shared" si="3"/>
        <v>139.97999999999999</v>
      </c>
      <c r="F11" s="17">
        <f>SUM(B11:E11)</f>
        <v>1400.48</v>
      </c>
      <c r="G11" s="17">
        <f>ROUND(F11-F11*2%,2)</f>
        <v>1372.47</v>
      </c>
      <c r="H11" s="18">
        <f>ROUND((F11)*40.38%+(F11)*1.61%+((B11+C11)-(556.86*$I$2))*4.36%,2)</f>
        <v>626.65</v>
      </c>
      <c r="I11" s="19">
        <f>G11+H11</f>
        <v>1999.12</v>
      </c>
      <c r="J11" s="20"/>
      <c r="K11" s="21">
        <v>26890.05</v>
      </c>
      <c r="L11" s="21">
        <v>134.4</v>
      </c>
      <c r="M11" s="21">
        <v>3359.4</v>
      </c>
      <c r="N11" s="22"/>
      <c r="O11" s="23"/>
    </row>
    <row r="12" spans="1:15" ht="15" x14ac:dyDescent="0.2">
      <c r="B12" s="24"/>
      <c r="C12" s="24"/>
      <c r="D12" s="24"/>
      <c r="E12" s="24"/>
      <c r="F12" s="24"/>
      <c r="G12" s="24"/>
      <c r="H12" s="25"/>
      <c r="I12" s="20"/>
      <c r="J12" s="20"/>
      <c r="K12" s="26"/>
      <c r="L12" s="26"/>
      <c r="M12" s="26"/>
      <c r="N12" s="22"/>
      <c r="O12" s="23"/>
    </row>
    <row r="13" spans="1:15" ht="29.25" customHeight="1" x14ac:dyDescent="0.25">
      <c r="B13" s="4"/>
      <c r="C13" s="4"/>
      <c r="D13" s="4"/>
      <c r="F13" s="7"/>
      <c r="G13" s="4"/>
      <c r="I13" s="8" t="s">
        <v>20</v>
      </c>
      <c r="J13" s="20"/>
      <c r="K13" s="3"/>
      <c r="L13" s="4"/>
      <c r="M13" s="4"/>
      <c r="N13" s="4"/>
    </row>
    <row r="14" spans="1:15" ht="38.25" x14ac:dyDescent="0.25">
      <c r="A14" s="9" t="s">
        <v>2</v>
      </c>
      <c r="B14" s="10" t="s">
        <v>3</v>
      </c>
      <c r="C14" s="10" t="s">
        <v>14</v>
      </c>
      <c r="D14" s="9" t="s">
        <v>5</v>
      </c>
      <c r="E14" s="10" t="s">
        <v>6</v>
      </c>
      <c r="F14" s="9" t="s">
        <v>7</v>
      </c>
      <c r="G14" s="10" t="s">
        <v>8</v>
      </c>
      <c r="H14" s="10" t="s">
        <v>9</v>
      </c>
      <c r="I14" s="10" t="s">
        <v>10</v>
      </c>
      <c r="J14" s="20"/>
      <c r="K14" s="11" t="s">
        <v>11</v>
      </c>
      <c r="L14" s="12" t="s">
        <v>4</v>
      </c>
      <c r="M14" s="11" t="s">
        <v>12</v>
      </c>
      <c r="N14" s="13"/>
    </row>
    <row r="15" spans="1:15" ht="9.75" customHeight="1" x14ac:dyDescent="0.25">
      <c r="B15" s="14"/>
      <c r="C15" s="14"/>
      <c r="D15" s="14"/>
      <c r="E15" s="14"/>
      <c r="F15" s="14"/>
      <c r="G15" s="14"/>
      <c r="H15" s="14"/>
      <c r="I15" s="14"/>
      <c r="J15" s="20"/>
      <c r="O15" s="15"/>
    </row>
    <row r="16" spans="1:15" ht="15" x14ac:dyDescent="0.2">
      <c r="A16" s="16" t="s">
        <v>21</v>
      </c>
      <c r="B16" s="17">
        <f t="shared" ref="B16:B19" si="7">ROUND(K16/12*$I$2,2)</f>
        <v>831.98</v>
      </c>
      <c r="C16" s="17">
        <f t="shared" ref="C16:C19" si="8">ROUND((L16*7.7)/12*$I$2,2)</f>
        <v>32.03</v>
      </c>
      <c r="D16" s="17">
        <f t="shared" ref="D16:D19" si="9">ROUND((B16+C16)/12,2)</f>
        <v>72</v>
      </c>
      <c r="E16" s="17">
        <f>ROUND(M16/12*$I$2,2)</f>
        <v>64.42</v>
      </c>
      <c r="F16" s="17">
        <f>SUM(B16:E16)</f>
        <v>1000.43</v>
      </c>
      <c r="G16" s="17">
        <f t="shared" ref="G16:G18" si="10">ROUND(F16-F16*2%,2)</f>
        <v>980.42</v>
      </c>
      <c r="H16" s="18">
        <f t="shared" ref="H16:H18" si="11">ROUND((F16)*40.38%+(F16)*1.61%,2)</f>
        <v>420.08</v>
      </c>
      <c r="I16" s="19">
        <f t="shared" ref="I16" si="12">G16+H16</f>
        <v>1400.5</v>
      </c>
      <c r="J16" s="20"/>
      <c r="K16" s="21">
        <v>19967.47</v>
      </c>
      <c r="L16" s="21">
        <v>99.84</v>
      </c>
      <c r="M16" s="21">
        <v>1546.16</v>
      </c>
      <c r="N16" s="22"/>
      <c r="O16" s="23"/>
    </row>
    <row r="17" spans="1:15" ht="15" x14ac:dyDescent="0.2">
      <c r="A17" s="16" t="s">
        <v>22</v>
      </c>
      <c r="B17" s="17">
        <f t="shared" si="7"/>
        <v>873.03</v>
      </c>
      <c r="C17" s="17">
        <f t="shared" si="8"/>
        <v>33.61</v>
      </c>
      <c r="D17" s="17">
        <f t="shared" si="9"/>
        <v>75.55</v>
      </c>
      <c r="E17" s="17">
        <f>ROUND(M17/12*$I$2,2)</f>
        <v>85.58</v>
      </c>
      <c r="F17" s="17">
        <f>SUM(B17:E17)</f>
        <v>1067.77</v>
      </c>
      <c r="G17" s="17">
        <f t="shared" si="10"/>
        <v>1046.4100000000001</v>
      </c>
      <c r="H17" s="18">
        <f t="shared" si="11"/>
        <v>448.36</v>
      </c>
      <c r="I17" s="19">
        <f>G17+H17</f>
        <v>1494.77</v>
      </c>
      <c r="J17" s="20"/>
      <c r="K17" s="21">
        <v>20952.599999999999</v>
      </c>
      <c r="L17" s="21">
        <f>8.73*12</f>
        <v>104.76</v>
      </c>
      <c r="M17" s="21">
        <v>2053.9700000000003</v>
      </c>
      <c r="N17" s="22"/>
      <c r="O17" s="23"/>
    </row>
    <row r="18" spans="1:15" ht="15" x14ac:dyDescent="0.2">
      <c r="A18" s="16" t="s">
        <v>23</v>
      </c>
      <c r="B18" s="17">
        <f t="shared" si="7"/>
        <v>995.94</v>
      </c>
      <c r="C18" s="17">
        <f t="shared" si="8"/>
        <v>38.35</v>
      </c>
      <c r="D18" s="17">
        <f t="shared" si="9"/>
        <v>86.19</v>
      </c>
      <c r="E18" s="17">
        <f>ROUND(M18/12*$I$2,2)</f>
        <v>118.42</v>
      </c>
      <c r="F18" s="17">
        <f>SUM(B18:E18)</f>
        <v>1238.9000000000001</v>
      </c>
      <c r="G18" s="17">
        <f t="shared" si="10"/>
        <v>1214.1199999999999</v>
      </c>
      <c r="H18" s="18">
        <f t="shared" si="11"/>
        <v>520.21</v>
      </c>
      <c r="I18" s="19">
        <f>G18+H18</f>
        <v>1734.33</v>
      </c>
      <c r="J18" s="20"/>
      <c r="K18" s="21">
        <v>23902.47</v>
      </c>
      <c r="L18" s="21">
        <v>119.52</v>
      </c>
      <c r="M18" s="21">
        <v>2842.16</v>
      </c>
      <c r="N18" s="22"/>
      <c r="O18" s="23"/>
    </row>
    <row r="19" spans="1:15" ht="15" x14ac:dyDescent="0.2">
      <c r="A19" s="16" t="s">
        <v>24</v>
      </c>
      <c r="B19" s="17">
        <f t="shared" si="7"/>
        <v>1120.42</v>
      </c>
      <c r="C19" s="17">
        <f t="shared" si="8"/>
        <v>43.12</v>
      </c>
      <c r="D19" s="17">
        <f t="shared" si="9"/>
        <v>96.96</v>
      </c>
      <c r="E19" s="17">
        <f>ROUND(M19/12*$I$2,2)</f>
        <v>139.97999999999999</v>
      </c>
      <c r="F19" s="17">
        <f>SUM(B19:E19)</f>
        <v>1400.48</v>
      </c>
      <c r="G19" s="17">
        <f>ROUND(F19-F19*2%,2)</f>
        <v>1372.47</v>
      </c>
      <c r="H19" s="18">
        <f>ROUND((F19)*40.38%+(F19)*1.61%+((B19+C19)-(556.86*$I$2))*4.36%,2)</f>
        <v>626.65</v>
      </c>
      <c r="I19" s="19">
        <f>G19+H19</f>
        <v>1999.12</v>
      </c>
      <c r="J19" s="20"/>
      <c r="K19" s="21">
        <v>26890.05</v>
      </c>
      <c r="L19" s="21">
        <v>134.4</v>
      </c>
      <c r="M19" s="21">
        <v>3359.4</v>
      </c>
      <c r="N19" s="22"/>
      <c r="O19" s="23"/>
    </row>
    <row r="21" spans="1:15" ht="15" x14ac:dyDescent="0.2">
      <c r="A21" s="31" t="s">
        <v>25</v>
      </c>
      <c r="B21" s="33" t="s">
        <v>38</v>
      </c>
      <c r="C21" s="27"/>
      <c r="D21" s="28"/>
      <c r="F21" s="27"/>
      <c r="L21" s="29"/>
      <c r="M21" s="29"/>
      <c r="N21" s="30"/>
      <c r="O21" s="23"/>
    </row>
    <row r="22" spans="1:15" x14ac:dyDescent="0.2">
      <c r="B22" s="27"/>
      <c r="C22" s="27"/>
      <c r="D22" s="31" t="s">
        <v>33</v>
      </c>
      <c r="E22" s="27" t="s">
        <v>26</v>
      </c>
      <c r="J22" s="2" t="s">
        <v>31</v>
      </c>
    </row>
    <row r="23" spans="1:15" x14ac:dyDescent="0.2">
      <c r="B23" s="27"/>
      <c r="C23" s="27"/>
      <c r="D23" s="31" t="s">
        <v>34</v>
      </c>
      <c r="E23" s="27" t="s">
        <v>27</v>
      </c>
    </row>
    <row r="24" spans="1:15" x14ac:dyDescent="0.2">
      <c r="B24" s="27"/>
      <c r="C24" s="27"/>
      <c r="D24" s="31" t="s">
        <v>35</v>
      </c>
      <c r="E24" s="27" t="s">
        <v>28</v>
      </c>
    </row>
    <row r="25" spans="1:15" x14ac:dyDescent="0.2">
      <c r="B25" s="27"/>
      <c r="C25" s="27"/>
      <c r="D25" s="31" t="s">
        <v>36</v>
      </c>
      <c r="E25" s="27" t="s">
        <v>29</v>
      </c>
    </row>
    <row r="26" spans="1:15" x14ac:dyDescent="0.2">
      <c r="B26" s="27"/>
      <c r="C26" s="27"/>
      <c r="D26" s="31" t="s">
        <v>37</v>
      </c>
      <c r="E26" s="27" t="s">
        <v>30</v>
      </c>
    </row>
  </sheetData>
  <mergeCells count="1">
    <mergeCell ref="A1:F1"/>
  </mergeCells>
  <printOptions horizontalCentered="1"/>
  <pageMargins left="0" right="0" top="0.98425196850393704" bottom="0.98425196850393704" header="0.51181102362204722" footer="0.51181102362204722"/>
  <pageSetup paperSize="9" scale="82" orientation="landscape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NM BU 100%</vt:lpstr>
      <vt:lpstr>NM BU 83,33%</vt:lpstr>
      <vt:lpstr>NM BU 66,66%</vt:lpstr>
      <vt:lpstr>NM BU 50%</vt:lpstr>
    </vt:vector>
  </TitlesOfParts>
  <Company>Universita' degli Studi di Firenze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Rosangela Riva</dc:creator>
  <cp:lastModifiedBy>Claudia Caponi</cp:lastModifiedBy>
  <dcterms:created xsi:type="dcterms:W3CDTF">2024-04-16T15:38:26Z</dcterms:created>
  <dcterms:modified xsi:type="dcterms:W3CDTF">2024-05-02T10:45:40Z</dcterms:modified>
</cp:coreProperties>
</file>